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Главный энергетик\РАСКРЫТИЕ ИНФОРМАЦИИ НА САЙТЕ НИЦЭВТ\ТЕПЛОСНАБЖЕНИЕ\Раскрытие информации по ИПР\2020\"/>
    </mc:Choice>
  </mc:AlternateContent>
  <bookViews>
    <workbookView xWindow="0" yWindow="0" windowWidth="28800" windowHeight="11835" tabRatio="940" firstSheet="1" activeTab="2"/>
  </bookViews>
  <sheets>
    <sheet name="6.1.Отчет об исполнении ИП" sheetId="1" r:id="rId1"/>
    <sheet name="6.2.Отчет о достиж план.показат" sheetId="2" r:id="rId2"/>
    <sheet name="ТитулОтч(поПр202-э)" sheetId="12" r:id="rId3"/>
    <sheet name="Табл.1(поПр202-э)" sheetId="13" r:id="rId4"/>
    <sheet name="Табл.2(поПр202-э)" sheetId="14" r:id="rId5"/>
    <sheet name="Приложение 1" sheetId="8" r:id="rId6"/>
    <sheet name="Приложение 2" sheetId="9" r:id="rId7"/>
    <sheet name="ИСТ ДАНН" sheetId="16" r:id="rId8"/>
    <sheet name="1-ИП ТС" sheetId="3" r:id="rId9"/>
    <sheet name="2ИП-ТС_z" sheetId="17" r:id="rId10"/>
    <sheet name="3 ИП-ТС_z" sheetId="18" r:id="rId11"/>
    <sheet name="4ИП-ТС_z" sheetId="19" r:id="rId12"/>
    <sheet name="5ИП-ТС_z" sheetId="20" r:id="rId13"/>
    <sheet name="Пояснительная записка" sheetId="15" r:id="rId14"/>
    <sheet name="2-ИП ТС" sheetId="4" r:id="rId15"/>
    <sheet name="3-ИП ТС" sheetId="5" r:id="rId16"/>
    <sheet name="4-ИП ТС" sheetId="6" r:id="rId17"/>
    <sheet name="5-ИП ТС" sheetId="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mm1">[1]ПРОГНОЗ_1!#REF!</definedName>
    <definedName name="__mm1" localSheetId="13">[1]ПРОГНОЗ_1!#REF!</definedName>
    <definedName name="__mm1" localSheetId="5">[1]ПРОГНОЗ_1!#REF!</definedName>
    <definedName name="__mm1" localSheetId="6">[1]ПРОГНОЗ_1!#REF!</definedName>
    <definedName name="__mm1">[1]ПРОГНОЗ_1!#REF!</definedName>
    <definedName name="_def1999" localSheetId="13">'[2]1999-veca'!#REF!</definedName>
    <definedName name="_def1999" localSheetId="5">'[2]1999-veca'!#REF!</definedName>
    <definedName name="_def1999" localSheetId="6">'[2]1999-veca'!#REF!</definedName>
    <definedName name="_def1999">'[2]1999-veca'!#REF!</definedName>
    <definedName name="_def2000г" localSheetId="13">#REF!</definedName>
    <definedName name="_def2000г" localSheetId="5">#REF!</definedName>
    <definedName name="_def2000г" localSheetId="6">#REF!</definedName>
    <definedName name="_def2000г">#REF!</definedName>
    <definedName name="_def2001г" localSheetId="13">#REF!</definedName>
    <definedName name="_def2001г" localSheetId="5">#REF!</definedName>
    <definedName name="_def2001г" localSheetId="6">#REF!</definedName>
    <definedName name="_def2001г">#REF!</definedName>
    <definedName name="_def2002г" localSheetId="13">#REF!</definedName>
    <definedName name="_def2002г" localSheetId="5">#REF!</definedName>
    <definedName name="_def2002г" localSheetId="6">#REF!</definedName>
    <definedName name="_def2002г">#REF!</definedName>
    <definedName name="_inf2000" localSheetId="13">#REF!</definedName>
    <definedName name="_inf2000" localSheetId="5">#REF!</definedName>
    <definedName name="_inf2000" localSheetId="6">#REF!</definedName>
    <definedName name="_inf2000">#REF!</definedName>
    <definedName name="_inf2001" localSheetId="13">#REF!</definedName>
    <definedName name="_inf2001" localSheetId="5">#REF!</definedName>
    <definedName name="_inf2001" localSheetId="6">#REF!</definedName>
    <definedName name="_inf2001">#REF!</definedName>
    <definedName name="_inf2002" localSheetId="13">#REF!</definedName>
    <definedName name="_inf2002" localSheetId="5">#REF!</definedName>
    <definedName name="_inf2002" localSheetId="6">#REF!</definedName>
    <definedName name="_inf2002">#REF!</definedName>
    <definedName name="_inf2003" localSheetId="13">#REF!</definedName>
    <definedName name="_inf2003" localSheetId="5">#REF!</definedName>
    <definedName name="_inf2003" localSheetId="6">#REF!</definedName>
    <definedName name="_inf2003">#REF!</definedName>
    <definedName name="_inf2004" localSheetId="13">#REF!</definedName>
    <definedName name="_inf2004" localSheetId="5">#REF!</definedName>
    <definedName name="_inf2004" localSheetId="6">#REF!</definedName>
    <definedName name="_inf2004">#REF!</definedName>
    <definedName name="_inf2005" localSheetId="13">#REF!</definedName>
    <definedName name="_inf2005" localSheetId="5">#REF!</definedName>
    <definedName name="_inf2005" localSheetId="6">#REF!</definedName>
    <definedName name="_inf2005">#REF!</definedName>
    <definedName name="_inf2006" localSheetId="13">#REF!</definedName>
    <definedName name="_inf2006" localSheetId="5">#REF!</definedName>
    <definedName name="_inf2006" localSheetId="6">#REF!</definedName>
    <definedName name="_inf2006">#REF!</definedName>
    <definedName name="_inf2007" localSheetId="13">#REF!</definedName>
    <definedName name="_inf2007" localSheetId="5">#REF!</definedName>
    <definedName name="_inf2007" localSheetId="6">#REF!</definedName>
    <definedName name="_inf2007">#REF!</definedName>
    <definedName name="_inf2008" localSheetId="13">#REF!</definedName>
    <definedName name="_inf2008" localSheetId="5">#REF!</definedName>
    <definedName name="_inf2008" localSheetId="6">#REF!</definedName>
    <definedName name="_inf2008">#REF!</definedName>
    <definedName name="_inf2009" localSheetId="13">#REF!</definedName>
    <definedName name="_inf2009" localSheetId="5">#REF!</definedName>
    <definedName name="_inf2009" localSheetId="6">#REF!</definedName>
    <definedName name="_inf2009">#REF!</definedName>
    <definedName name="_inf2010" localSheetId="13">#REF!</definedName>
    <definedName name="_inf2010" localSheetId="5">#REF!</definedName>
    <definedName name="_inf2010" localSheetId="6">#REF!</definedName>
    <definedName name="_inf2010">#REF!</definedName>
    <definedName name="_inf2011" localSheetId="13">#REF!</definedName>
    <definedName name="_inf2011" localSheetId="5">#REF!</definedName>
    <definedName name="_inf2011" localSheetId="6">#REF!</definedName>
    <definedName name="_inf2011">#REF!</definedName>
    <definedName name="_inf2012" localSheetId="13">#REF!</definedName>
    <definedName name="_inf2012" localSheetId="5">#REF!</definedName>
    <definedName name="_inf2012" localSheetId="6">#REF!</definedName>
    <definedName name="_inf2012">#REF!</definedName>
    <definedName name="_inf2013" localSheetId="13">#REF!</definedName>
    <definedName name="_inf2013" localSheetId="5">#REF!</definedName>
    <definedName name="_inf2013" localSheetId="6">#REF!</definedName>
    <definedName name="_inf2013">#REF!</definedName>
    <definedName name="_inf2014" localSheetId="13">#REF!</definedName>
    <definedName name="_inf2014" localSheetId="5">#REF!</definedName>
    <definedName name="_inf2014" localSheetId="6">#REF!</definedName>
    <definedName name="_inf2014">#REF!</definedName>
    <definedName name="_inf2015" localSheetId="13">#REF!</definedName>
    <definedName name="_inf2015" localSheetId="5">#REF!</definedName>
    <definedName name="_inf2015" localSheetId="6">#REF!</definedName>
    <definedName name="_inf2015">#REF!</definedName>
    <definedName name="_mm1" localSheetId="13">[1]ПРОГНОЗ_1!#REF!</definedName>
    <definedName name="_mm1" localSheetId="5">[1]ПРОГНОЗ_1!#REF!</definedName>
    <definedName name="_mm1" localSheetId="6">[1]ПРОГНОЗ_1!#REF!</definedName>
    <definedName name="_mm1">[1]ПРОГНОЗ_1!#REF!</definedName>
    <definedName name="_Ref421279441" localSheetId="13">'Пояснительная записка'!#REF!</definedName>
    <definedName name="a04t" localSheetId="13">#REF!</definedName>
    <definedName name="a04t" localSheetId="5">#REF!</definedName>
    <definedName name="a04t" localSheetId="6">#REF!</definedName>
    <definedName name="a04t">#REF!</definedName>
    <definedName name="AccessDatabase" hidden="1">"C:\Мои документы\Расчет штабеля.mdb"</definedName>
    <definedName name="AmCa" localSheetId="13">#REF!</definedName>
    <definedName name="AmCa" localSheetId="5">#REF!</definedName>
    <definedName name="AmCa" localSheetId="6">#REF!</definedName>
    <definedName name="AmCa">#REF!</definedName>
    <definedName name="AmCd" localSheetId="13">#REF!</definedName>
    <definedName name="AmCd" localSheetId="5">#REF!</definedName>
    <definedName name="AmCd" localSheetId="6">#REF!</definedName>
    <definedName name="AmCd">#REF!</definedName>
    <definedName name="AmCu" localSheetId="13">#REF!</definedName>
    <definedName name="AmCu" localSheetId="5">#REF!</definedName>
    <definedName name="AmCu" localSheetId="6">#REF!</definedName>
    <definedName name="AmCu">#REF!</definedName>
    <definedName name="AmFe" localSheetId="13">#REF!</definedName>
    <definedName name="AmFe" localSheetId="5">#REF!</definedName>
    <definedName name="AmFe" localSheetId="6">#REF!</definedName>
    <definedName name="AmFe">#REF!</definedName>
    <definedName name="AmH" localSheetId="13">#REF!</definedName>
    <definedName name="AmH" localSheetId="5">#REF!</definedName>
    <definedName name="AmH" localSheetId="6">#REF!</definedName>
    <definedName name="AmH">#REF!</definedName>
    <definedName name="AmH2O" localSheetId="13">#REF!</definedName>
    <definedName name="AmH2O" localSheetId="5">#REF!</definedName>
    <definedName name="AmH2O" localSheetId="6">#REF!</definedName>
    <definedName name="AmH2O">#REF!</definedName>
    <definedName name="AmMg" localSheetId="13">#REF!</definedName>
    <definedName name="AmMg" localSheetId="5">#REF!</definedName>
    <definedName name="AmMg" localSheetId="6">#REF!</definedName>
    <definedName name="AmMg">#REF!</definedName>
    <definedName name="AmO" localSheetId="13">#REF!</definedName>
    <definedName name="AmO" localSheetId="5">#REF!</definedName>
    <definedName name="AmO" localSheetId="6">#REF!</definedName>
    <definedName name="AmO">#REF!</definedName>
    <definedName name="AmPb" localSheetId="13">#REF!</definedName>
    <definedName name="AmPb" localSheetId="5">#REF!</definedName>
    <definedName name="AmPb" localSheetId="6">#REF!</definedName>
    <definedName name="AmPb">#REF!</definedName>
    <definedName name="AmS" localSheetId="13">#REF!</definedName>
    <definedName name="AmS" localSheetId="5">#REF!</definedName>
    <definedName name="AmS" localSheetId="6">#REF!</definedName>
    <definedName name="AmS">#REF!</definedName>
    <definedName name="AmZn" localSheetId="13">#REF!</definedName>
    <definedName name="AmZn" localSheetId="5">#REF!</definedName>
    <definedName name="AmZn" localSheetId="6">#REF!</definedName>
    <definedName name="AmZn">#REF!</definedName>
    <definedName name="anscount" hidden="1">1</definedName>
    <definedName name="BAL_ADD_4_2_PP_HL_MARKER">#REF!</definedName>
    <definedName name="BAL_ADD_5_1_1_ORG_HL_MARKER">#REF!</definedName>
    <definedName name="BAL_ADD_5_1_2_ORG_HL_MARKER">#REF!</definedName>
    <definedName name="BAL_ADD_5_2_1_ORG_HL_MARKER">#REF!</definedName>
    <definedName name="BAL_ADD_8_2_PP_HL_MARKER">#REF!</definedName>
    <definedName name="BAL_DELETE_HL_COLUMN_MARKER">#REF!</definedName>
    <definedName name="BAL_NUM_COLUMN_MARKER">#REF!</definedName>
    <definedName name="BAL_ORG_HL_COLUMN_MARKER">#REF!</definedName>
    <definedName name="BALANCE_CALC_AREA_1">#REF!</definedName>
    <definedName name="BALANCE_CALC_AREA_PREV1">#REF!</definedName>
    <definedName name="BALANCE_CALC_AREA_PREVO1">#REF!</definedName>
    <definedName name="BALANCE_CALC_AREA_PREVU1">#REF!</definedName>
    <definedName name="CALC_LIST">[3]TEHSHEET!$F$17:$F$19</definedName>
    <definedName name="CaSO42H2OCaO" localSheetId="13">#REF!</definedName>
    <definedName name="CaSO42H2OCaO" localSheetId="5">#REF!</definedName>
    <definedName name="CaSO42H2OCaO" localSheetId="6">#REF!</definedName>
    <definedName name="CaSO42H2OCaO">#REF!</definedName>
    <definedName name="CuOCU" localSheetId="13">#REF!</definedName>
    <definedName name="CuOCU" localSheetId="5">#REF!</definedName>
    <definedName name="CuOCU" localSheetId="6">#REF!</definedName>
    <definedName name="CuOCU">#REF!</definedName>
    <definedName name="CuOhCu" localSheetId="13">#REF!</definedName>
    <definedName name="CuOhCu" localSheetId="5">#REF!</definedName>
    <definedName name="CuOhCu" localSheetId="6">#REF!</definedName>
    <definedName name="CuOhCu">#REF!</definedName>
    <definedName name="data_type">[3]Титульный!$F$12</definedName>
    <definedName name="ddd" localSheetId="13">[4]ПРОГНОЗ_1!#REF!</definedName>
    <definedName name="ddd" localSheetId="5">[4]ПРОГНОЗ_1!#REF!</definedName>
    <definedName name="ddd" localSheetId="6">[4]ПРОГНОЗ_1!#REF!</definedName>
    <definedName name="ddd">[4]ПРОГНОЗ_1!#REF!</definedName>
    <definedName name="DOLL" localSheetId="13">#REF!</definedName>
    <definedName name="DOLL" localSheetId="5">#REF!</definedName>
    <definedName name="DOLL" localSheetId="6">#REF!</definedName>
    <definedName name="DOLL">#REF!</definedName>
    <definedName name="dpr">[3]Титульный!$F$22</definedName>
    <definedName name="ff" localSheetId="13">#REF!</definedName>
    <definedName name="ff" localSheetId="5">#REF!</definedName>
    <definedName name="ff" localSheetId="6">#REF!</definedName>
    <definedName name="ff">#REF!</definedName>
    <definedName name="fffff" localSheetId="13">'[5]Гр5(о)'!#REF!</definedName>
    <definedName name="fffff" localSheetId="5">'[5]Гр5(о)'!#REF!</definedName>
    <definedName name="fffff" localSheetId="6">'[5]Гр5(о)'!#REF!</definedName>
    <definedName name="fffff">'[5]Гр5(о)'!#REF!</definedName>
    <definedName name="fil">[3]Титульный!$F$18</definedName>
    <definedName name="gggg" localSheetId="13">#REF!</definedName>
    <definedName name="gggg" localSheetId="5">#REF!</definedName>
    <definedName name="gggg" localSheetId="6">#REF!</definedName>
    <definedName name="gggg">#REF!</definedName>
    <definedName name="god">[3]Титульный!$F$13</definedName>
    <definedName name="HIDE_C_END_1">#REF!</definedName>
    <definedName name="HIDE_C_END_2">#REF!</definedName>
    <definedName name="HIDE_C_START_1">#REF!</definedName>
    <definedName name="HIDE_C_START_2">#REF!</definedName>
    <definedName name="INDICATORS_AREA_1">#REF!</definedName>
    <definedName name="inn">[3]Титульный!$F$19</definedName>
    <definedName name="izm_type">[6]Титульный!$F$23</definedName>
    <definedName name="jjjj" localSheetId="13">'[7]Гр5(о)'!#REF!</definedName>
    <definedName name="jjjj" localSheetId="5">'[7]Гр5(о)'!#REF!</definedName>
    <definedName name="jjjj" localSheetId="6">'[7]Гр5(о)'!#REF!</definedName>
    <definedName name="jjjj">'[7]Гр5(о)'!#REF!</definedName>
    <definedName name="kpp">[3]Титульный!$F$20</definedName>
    <definedName name="limcount" hidden="1">1</definedName>
    <definedName name="MgSO42H2OMgO" localSheetId="13">#REF!</definedName>
    <definedName name="MgSO42H2OMgO" localSheetId="5">#REF!</definedName>
    <definedName name="MgSO42H2OMgO" localSheetId="6">#REF!</definedName>
    <definedName name="MgSO42H2OMgO">#REF!</definedName>
    <definedName name="OCd" localSheetId="13">#REF!</definedName>
    <definedName name="OCd" localSheetId="5">#REF!</definedName>
    <definedName name="OCd" localSheetId="6">#REF!</definedName>
    <definedName name="OCd">#REF!</definedName>
    <definedName name="OCu" localSheetId="13">#REF!</definedName>
    <definedName name="OCu" localSheetId="5">#REF!</definedName>
    <definedName name="OCu" localSheetId="6">#REF!</definedName>
    <definedName name="OCu">#REF!</definedName>
    <definedName name="OFe" localSheetId="13">#REF!</definedName>
    <definedName name="OFe" localSheetId="5">#REF!</definedName>
    <definedName name="OFe" localSheetId="6">#REF!</definedName>
    <definedName name="OFe">#REF!</definedName>
    <definedName name="OPb" localSheetId="13">#REF!</definedName>
    <definedName name="OPb" localSheetId="5">#REF!</definedName>
    <definedName name="OPb" localSheetId="6">#REF!</definedName>
    <definedName name="OPb">#REF!</definedName>
    <definedName name="org">[3]Титульный!$F$16</definedName>
    <definedName name="ORG_SOURCE">[3]Титульный!$H$8</definedName>
    <definedName name="OS" localSheetId="13">#REF!</definedName>
    <definedName name="OS" localSheetId="5">#REF!</definedName>
    <definedName name="OS" localSheetId="6">#REF!</definedName>
    <definedName name="OS">#REF!</definedName>
    <definedName name="OZn" localSheetId="13">#REF!</definedName>
    <definedName name="OZn" localSheetId="5">#REF!</definedName>
    <definedName name="OZn" localSheetId="6">#REF!</definedName>
    <definedName name="OZn">#REF!</definedName>
    <definedName name="PbSO4Pb" localSheetId="13">#REF!</definedName>
    <definedName name="PbSO4Pb" localSheetId="5">#REF!</definedName>
    <definedName name="PbSO4Pb" localSheetId="6">#REF!</definedName>
    <definedName name="PbSO4Pb">#REF!</definedName>
    <definedName name="pr_fil">[3]Титульный!$F$17</definedName>
    <definedName name="sencount" hidden="1">1</definedName>
    <definedName name="SUMMARY">[8]MOMENTUM!$A$5:$F$382</definedName>
    <definedName name="T2_DiapProt" localSheetId="1">P1_T2_DiapProt,P2_T2_DiapProt</definedName>
    <definedName name="T2_DiapProt" localSheetId="13">P1_T2_DiapProt,P2_T2_DiapProt</definedName>
    <definedName name="T2_DiapProt" localSheetId="5">P1_T2_DiapProt,P2_T2_DiapProt</definedName>
    <definedName name="T2_DiapProt" localSheetId="6">P1_T2_DiapProt,P2_T2_DiapProt</definedName>
    <definedName name="T2_DiapProt" localSheetId="4">P1_T2_DiapProt,P2_T2_DiapProt</definedName>
    <definedName name="T2_DiapProt">P1_T2_DiapProt,P2_T2_DiapProt</definedName>
    <definedName name="time" localSheetId="13">#REF!</definedName>
    <definedName name="time" localSheetId="5">#REF!</definedName>
    <definedName name="time" localSheetId="6">#REF!</definedName>
    <definedName name="time">#REF!</definedName>
    <definedName name="title">'[9]Огл. Графиков'!$B$2:$B$31</definedName>
    <definedName name="version">[3]Инструкция!$B$3</definedName>
    <definedName name="YES_NO">[3]TEHSHEET!$B$2:$B$3</definedName>
    <definedName name="Z_8DD385FC_C8C7_42F0_BF00_4569BF3F9554_.wvu.Rows" localSheetId="9" hidden="1">'2ИП-ТС_z'!#REF!</definedName>
    <definedName name="ZnFe2" localSheetId="13">#REF!</definedName>
    <definedName name="ZnFe2" localSheetId="5">#REF!</definedName>
    <definedName name="ZnFe2" localSheetId="6">#REF!</definedName>
    <definedName name="ZnFe2">#REF!</definedName>
    <definedName name="ZnOFe2O3Fe" localSheetId="13">#REF!</definedName>
    <definedName name="ZnOFe2O3Fe" localSheetId="5">#REF!</definedName>
    <definedName name="ZnOFe2O3Fe" localSheetId="6">#REF!</definedName>
    <definedName name="ZnOFe2O3Fe">#REF!</definedName>
    <definedName name="ZnSS" localSheetId="13">#REF!</definedName>
    <definedName name="ZnSS" localSheetId="5">#REF!</definedName>
    <definedName name="ZnSS" localSheetId="6">#REF!</definedName>
    <definedName name="ZnSS">#REF!</definedName>
    <definedName name="ZnZnSO47H2O" localSheetId="13">#REF!</definedName>
    <definedName name="ZnZnSO47H2O" localSheetId="5">#REF!</definedName>
    <definedName name="ZnZnSO47H2O" localSheetId="6">#REF!</definedName>
    <definedName name="ZnZnSO47H2O">#REF!</definedName>
    <definedName name="а" localSheetId="13">#REF!</definedName>
    <definedName name="а" localSheetId="5">#REF!</definedName>
    <definedName name="а" localSheetId="6">#REF!</definedName>
    <definedName name="а">#REF!</definedName>
    <definedName name="А75" localSheetId="13">[10]Лист1!#REF!</definedName>
    <definedName name="А75" localSheetId="5">[10]Лист1!#REF!</definedName>
    <definedName name="А75" localSheetId="6">[10]Лист1!#REF!</definedName>
    <definedName name="А75">[10]Лист1!#REF!</definedName>
    <definedName name="а76" localSheetId="13">[10]Лист1!#REF!</definedName>
    <definedName name="а76" localSheetId="5">[10]Лист1!#REF!</definedName>
    <definedName name="а76" localSheetId="6">[10]Лист1!#REF!</definedName>
    <definedName name="а76">[10]Лист1!#REF!</definedName>
    <definedName name="А77" localSheetId="13">#REF!</definedName>
    <definedName name="А77" localSheetId="5">#REF!</definedName>
    <definedName name="А77" localSheetId="6">#REF!</definedName>
    <definedName name="А77">#REF!</definedName>
    <definedName name="А78" localSheetId="13">[11]Лист1!#REF!</definedName>
    <definedName name="А78" localSheetId="5">[11]Лист1!#REF!</definedName>
    <definedName name="А78" localSheetId="6">[11]Лист1!#REF!</definedName>
    <definedName name="А78">[11]Лист1!#REF!</definedName>
    <definedName name="А79" localSheetId="13">[12]Лист1!#REF!</definedName>
    <definedName name="А79" localSheetId="5">[12]Лист1!#REF!</definedName>
    <definedName name="А79" localSheetId="6">[12]Лист1!#REF!</definedName>
    <definedName name="А79">[12]Лист1!#REF!</definedName>
    <definedName name="А84" localSheetId="13">[11]Лист1!#REF!</definedName>
    <definedName name="А84" localSheetId="5">[11]Лист1!#REF!</definedName>
    <definedName name="А84" localSheetId="6">[11]Лист1!#REF!</definedName>
    <definedName name="А84">[11]Лист1!#REF!</definedName>
    <definedName name="А85" localSheetId="13">[11]Лист1!#REF!</definedName>
    <definedName name="А85" localSheetId="5">[11]Лист1!#REF!</definedName>
    <definedName name="А85" localSheetId="6">[11]Лист1!#REF!</definedName>
    <definedName name="А85">[11]Лист1!#REF!</definedName>
    <definedName name="А86" localSheetId="13">#REF!</definedName>
    <definedName name="А86" localSheetId="5">#REF!</definedName>
    <definedName name="А86" localSheetId="6">#REF!</definedName>
    <definedName name="А86">#REF!</definedName>
    <definedName name="А88" localSheetId="13">[13]Лист1!#REF!</definedName>
    <definedName name="А88" localSheetId="5">[13]Лист1!#REF!</definedName>
    <definedName name="А88" localSheetId="6">[13]Лист1!#REF!</definedName>
    <definedName name="А88">[13]Лист1!#REF!</definedName>
    <definedName name="А89" localSheetId="13">[13]Лист1!#REF!</definedName>
    <definedName name="А89" localSheetId="5">[13]Лист1!#REF!</definedName>
    <definedName name="А89" localSheetId="6">[13]Лист1!#REF!</definedName>
    <definedName name="А89">[13]Лист1!#REF!</definedName>
    <definedName name="А95" localSheetId="13">[12]Лист1!#REF!</definedName>
    <definedName name="А95" localSheetId="5">[12]Лист1!#REF!</definedName>
    <definedName name="А95" localSheetId="6">[12]Лист1!#REF!</definedName>
    <definedName name="А95">[12]Лист1!#REF!</definedName>
    <definedName name="ааа" localSheetId="13">#REF!</definedName>
    <definedName name="ааа" localSheetId="5">#REF!</definedName>
    <definedName name="ааа" localSheetId="6">#REF!</definedName>
    <definedName name="ааа">#REF!</definedName>
    <definedName name="АнМ" localSheetId="13">'[14]Гр5(о)'!#REF!</definedName>
    <definedName name="АнМ" localSheetId="5">'[14]Гр5(о)'!#REF!</definedName>
    <definedName name="АнМ" localSheetId="6">'[14]Гр5(о)'!#REF!</definedName>
    <definedName name="АнМ">'[14]Гр5(о)'!#REF!</definedName>
    <definedName name="_xlnm.Database" localSheetId="13">#REF!</definedName>
    <definedName name="_xlnm.Database" localSheetId="5">#REF!</definedName>
    <definedName name="_xlnm.Database" localSheetId="6">#REF!</definedName>
    <definedName name="_xlnm.Database">#REF!</definedName>
    <definedName name="вв" localSheetId="13">[15]ПРОГНОЗ_1!#REF!</definedName>
    <definedName name="вв" localSheetId="5">[15]ПРОГНОЗ_1!#REF!</definedName>
    <definedName name="вв" localSheetId="6">[15]ПРОГНОЗ_1!#REF!</definedName>
    <definedName name="вв">[15]ПРОГНОЗ_1!#REF!</definedName>
    <definedName name="Вып_н_2003" localSheetId="13">'[9]Текущие цены'!#REF!</definedName>
    <definedName name="Вып_н_2003" localSheetId="5">'[9]Текущие цены'!#REF!</definedName>
    <definedName name="Вып_н_2003" localSheetId="6">'[9]Текущие цены'!#REF!</definedName>
    <definedName name="Вып_н_2003">'[9]Текущие цены'!#REF!</definedName>
    <definedName name="вып_н_2004" localSheetId="13">'[9]Текущие цены'!#REF!</definedName>
    <definedName name="вып_н_2004" localSheetId="5">'[9]Текущие цены'!#REF!</definedName>
    <definedName name="вып_н_2004" localSheetId="6">'[9]Текущие цены'!#REF!</definedName>
    <definedName name="вып_н_2004">'[9]Текущие цены'!#REF!</definedName>
    <definedName name="Вып_ОФ_с_пц">[9]рабочий!$Y$202:$AP$224</definedName>
    <definedName name="Вып_оф_с_цпг" localSheetId="13">'[9]Текущие цены'!#REF!</definedName>
    <definedName name="Вып_оф_с_цпг" localSheetId="5">'[9]Текущие цены'!#REF!</definedName>
    <definedName name="Вып_оф_с_цпг" localSheetId="6">'[9]Текущие цены'!#REF!</definedName>
    <definedName name="Вып_оф_с_цпг">'[9]Текущие цены'!#REF!</definedName>
    <definedName name="Вып_с_новых_ОФ">[9]рабочий!$Y$277:$AP$299</definedName>
    <definedName name="График">"Диагр. 4"</definedName>
    <definedName name="Дефл_ц_пред_год">'[9]Текущие цены'!$AT$36:$BK$58</definedName>
    <definedName name="Дефлятор_годовой">'[9]Текущие цены'!$Y$4:$AP$27</definedName>
    <definedName name="Дефлятор_цепной">'[9]Текущие цены'!$Y$36:$AP$58</definedName>
    <definedName name="Диаметр">OFFSET([16]Списки!$E$1,,,COUNTA([16]Списки!$E$1:$E$1000),)</definedName>
    <definedName name="ДС" localSheetId="13">#REF!</definedName>
    <definedName name="ДС" localSheetId="5">#REF!</definedName>
    <definedName name="ДС" localSheetId="6">#REF!</definedName>
    <definedName name="ДС">#REF!</definedName>
    <definedName name="е">P1_T2_DiapProt,P2_T2_DiapProt</definedName>
    <definedName name="_xlnm.Print_Titles" localSheetId="14">'2-ИП ТС'!$1:$6</definedName>
    <definedName name="_xlnm.Print_Titles" localSheetId="3">'Табл.1(поПр202-э)'!$2:$13</definedName>
    <definedName name="_xlnm.Print_Titles" localSheetId="4">'Табл.2(поПр202-э)'!$2:$6</definedName>
    <definedName name="иии" localSheetId="13">#REF!</definedName>
    <definedName name="иии" localSheetId="5">#REF!</definedName>
    <definedName name="иии" localSheetId="6">#REF!</definedName>
    <definedName name="иии">#REF!</definedName>
    <definedName name="к">[17]ПереченьСводный!$H$65</definedName>
    <definedName name="кальк1" localSheetId="13">[10]Лист1!#REF!</definedName>
    <definedName name="кальк1" localSheetId="5">[10]Лист1!#REF!</definedName>
    <definedName name="кальк1" localSheetId="6">[10]Лист1!#REF!</definedName>
    <definedName name="кальк1">[10]Лист1!#REF!</definedName>
    <definedName name="ллл" localSheetId="13">#REF!</definedName>
    <definedName name="ллл" localSheetId="5">#REF!</definedName>
    <definedName name="ллл" localSheetId="6">#REF!</definedName>
    <definedName name="ллл">#REF!</definedName>
    <definedName name="М1" localSheetId="13">[18]ПРОГНОЗ_1!#REF!</definedName>
    <definedName name="М1" localSheetId="5">[18]ПРОГНОЗ_1!#REF!</definedName>
    <definedName name="М1" localSheetId="6">[18]ПРОГНОЗ_1!#REF!</definedName>
    <definedName name="М1">[18]ПРОГНОЗ_1!#REF!</definedName>
    <definedName name="Модель2" localSheetId="13">#REF!</definedName>
    <definedName name="Модель2" localSheetId="5">#REF!</definedName>
    <definedName name="Модель2" localSheetId="6">#REF!</definedName>
    <definedName name="Модель2">#REF!</definedName>
    <definedName name="Мониторинг1" localSheetId="13">'[19]Гр5(о)'!#REF!</definedName>
    <definedName name="Мониторинг1" localSheetId="5">'[19]Гр5(о)'!#REF!</definedName>
    <definedName name="Мониторинг1" localSheetId="6">'[19]Гр5(о)'!#REF!</definedName>
    <definedName name="Мониторинг1">'[19]Гр5(о)'!#REF!</definedName>
    <definedName name="н" localSheetId="5">'Приложение 1'!$Z$1</definedName>
    <definedName name="н">'Приложение 2'!$1:$1048576</definedName>
    <definedName name="ндс" localSheetId="5">'Приложение 1'!$Z$1</definedName>
    <definedName name="новые_ОФ_2003">[9]рабочий!$F$305:$W$327</definedName>
    <definedName name="новые_ОФ_2004">[9]рабочий!$F$335:$W$357</definedName>
    <definedName name="новые_ОФ_а_всего">[9]рабочий!$F$767:$V$789</definedName>
    <definedName name="новые_ОФ_всего">[9]рабочий!$F$1331:$V$1353</definedName>
    <definedName name="новые_ОФ_п_всего">[9]рабочий!$F$1293:$V$1315</definedName>
    <definedName name="_xlnm.Print_Area" localSheetId="14">'2-ИП ТС'!$A$1:$S$6</definedName>
    <definedName name="_xlnm.Print_Area" localSheetId="9">'2ИП-ТС_z'!$A$1:$S$61</definedName>
    <definedName name="_xlnm.Print_Area" localSheetId="10">'3 ИП-ТС_z'!$A$1:$J$25</definedName>
    <definedName name="_xlnm.Print_Area" localSheetId="11">'4ИП-ТС_z'!$A$1:$AF$15</definedName>
    <definedName name="_xlnm.Print_Area" localSheetId="12">'5ИП-ТС_z'!$A$1:$J$30</definedName>
    <definedName name="_xlnm.Print_Area" localSheetId="0">'6.1.Отчет об исполнении ИП'!$A$1:$DO$50</definedName>
    <definedName name="_xlnm.Print_Area" localSheetId="1">'6.2.Отчет о достиж план.показат'!$A$1:$FI$24</definedName>
    <definedName name="_xlnm.Print_Area" localSheetId="5">'Приложение 1'!$A$1:$W$20</definedName>
    <definedName name="_xlnm.Print_Area" localSheetId="6">'Приложение 2'!$A$1:$W$17</definedName>
    <definedName name="_xlnm.Print_Area" localSheetId="3">'Табл.1(поПр202-э)'!$A$1:$CU$28</definedName>
    <definedName name="_xlnm.Print_Area" localSheetId="2">'ТитулОтч(поПр202-э)'!$A$1:$CU$33</definedName>
    <definedName name="окраска_05">[9]окраска!$C$7:$Z$30</definedName>
    <definedName name="окраска_06">[9]окраска!$C$35:$Z$58</definedName>
    <definedName name="окраска_07">[9]окраска!$C$63:$Z$86</definedName>
    <definedName name="окраска_08">[9]окраска!$C$91:$Z$114</definedName>
    <definedName name="окраска_09">[9]окраска!$C$119:$Z$142</definedName>
    <definedName name="окраска_10">[9]окраска!$C$147:$Z$170</definedName>
    <definedName name="окраска_11">[9]окраска!$C$175:$Z$198</definedName>
    <definedName name="окраска_12">[9]окраска!$C$203:$Z$226</definedName>
    <definedName name="окраска_13">[9]окраска!$C$231:$Z$254</definedName>
    <definedName name="окраска_14">[9]окраска!$C$259:$Z$282</definedName>
    <definedName name="окраска_15">[9]окраска!$C$287:$Z$310</definedName>
    <definedName name="ооо" localSheetId="13">#REF!</definedName>
    <definedName name="ооо" localSheetId="5">#REF!</definedName>
    <definedName name="ооо" localSheetId="6">#REF!</definedName>
    <definedName name="ооо">#REF!</definedName>
    <definedName name="ОФ_а_с_пц">[9]рабочий!$CI$121:$CY$143</definedName>
    <definedName name="оф_н_а_2003_пц" localSheetId="13">'[9]Текущие цены'!#REF!</definedName>
    <definedName name="оф_н_а_2003_пц" localSheetId="5">'[9]Текущие цены'!#REF!</definedName>
    <definedName name="оф_н_а_2003_пц" localSheetId="6">'[9]Текущие цены'!#REF!</definedName>
    <definedName name="оф_н_а_2003_пц">'[9]Текущие цены'!#REF!</definedName>
    <definedName name="оф_н_а_2004" localSheetId="13">'[9]Текущие цены'!#REF!</definedName>
    <definedName name="оф_н_а_2004" localSheetId="5">'[9]Текущие цены'!#REF!</definedName>
    <definedName name="оф_н_а_2004" localSheetId="6">'[9]Текущие цены'!#REF!</definedName>
    <definedName name="оф_н_а_2004">'[9]Текущие цены'!#REF!</definedName>
    <definedName name="ПОКАЗАТЕЛИ_ДОЛГОСР.ПРОГНОЗА" localSheetId="13">#REF!</definedName>
    <definedName name="ПОКАЗАТЕЛИ_ДОЛГОСР.ПРОГНОЗА" localSheetId="5">#REF!</definedName>
    <definedName name="ПОКАЗАТЕЛИ_ДОЛГОСР.ПРОГНОЗА" localSheetId="6">#REF!</definedName>
    <definedName name="ПОКАЗАТЕЛИ_ДОЛГОСР.ПРОГНОЗА">#REF!</definedName>
    <definedName name="ПОТР._РЫНОКДП" localSheetId="13">'[2]1999-veca'!#REF!</definedName>
    <definedName name="ПОТР._РЫНОКДП" localSheetId="5">'[2]1999-veca'!#REF!</definedName>
    <definedName name="ПОТР._РЫНОКДП" localSheetId="6">'[2]1999-veca'!#REF!</definedName>
    <definedName name="ПОТР._РЫНОКДП">'[2]1999-veca'!#REF!</definedName>
    <definedName name="Потреб_вып_всего" localSheetId="13">'[9]Текущие цены'!#REF!</definedName>
    <definedName name="Потреб_вып_всего" localSheetId="5">'[9]Текущие цены'!#REF!</definedName>
    <definedName name="Потреб_вып_всего" localSheetId="6">'[9]Текущие цены'!#REF!</definedName>
    <definedName name="Потреб_вып_всего">'[9]Текущие цены'!#REF!</definedName>
    <definedName name="Потреб_вып_оф_н_цпг" localSheetId="13">'[9]Текущие цены'!#REF!</definedName>
    <definedName name="Потреб_вып_оф_н_цпг" localSheetId="5">'[9]Текущие цены'!#REF!</definedName>
    <definedName name="Потреб_вып_оф_н_цпг" localSheetId="6">'[9]Текущие цены'!#REF!</definedName>
    <definedName name="Потреб_вып_оф_н_цпг">'[9]Текущие цены'!#REF!</definedName>
    <definedName name="ппп" localSheetId="13">#REF!</definedName>
    <definedName name="ппп" localSheetId="5">#REF!</definedName>
    <definedName name="ппп" localSheetId="6">#REF!</definedName>
    <definedName name="ппп">#REF!</definedName>
    <definedName name="пппп" localSheetId="13">'[20]2002(v1)'!#REF!</definedName>
    <definedName name="пппп" localSheetId="5">'[20]2002(v1)'!#REF!</definedName>
    <definedName name="пппп" localSheetId="6">'[20]2002(v1)'!#REF!</definedName>
    <definedName name="пппп">'[20]2002(v1)'!#REF!</definedName>
    <definedName name="Прогноз_Вып_пц">[9]рабочий!$Y$240:$AP$262</definedName>
    <definedName name="Прогноз_вып_цпг" localSheetId="13">'[9]Текущие цены'!#REF!</definedName>
    <definedName name="Прогноз_вып_цпг" localSheetId="5">'[9]Текущие цены'!#REF!</definedName>
    <definedName name="Прогноз_вып_цпг" localSheetId="6">'[9]Текущие цены'!#REF!</definedName>
    <definedName name="Прогноз_вып_цпг">'[9]Текущие цены'!#REF!</definedName>
    <definedName name="Прогноз97" localSheetId="13">[21]ПРОГНОЗ_1!#REF!</definedName>
    <definedName name="Прогноз97" localSheetId="5">[21]ПРОГНОЗ_1!#REF!</definedName>
    <definedName name="Прогноз97" localSheetId="6">[21]ПРОГНОЗ_1!#REF!</definedName>
    <definedName name="Прогноз97">[21]ПРОГНОЗ_1!#REF!</definedName>
    <definedName name="Прокладка">OFFSET([16]Списки!$A$1,,,COUNTA([16]Списки!$A$1:$A$1000),)</definedName>
    <definedName name="р" localSheetId="13">#REF!</definedName>
    <definedName name="р" localSheetId="5">#REF!</definedName>
    <definedName name="р" localSheetId="6">#REF!</definedName>
    <definedName name="р">#REF!</definedName>
    <definedName name="т67" localSheetId="13">#REF!</definedName>
    <definedName name="т67" localSheetId="5">#REF!</definedName>
    <definedName name="т67" localSheetId="6">#REF!</definedName>
    <definedName name="т67">#REF!</definedName>
    <definedName name="ттт" localSheetId="13">#REF!</definedName>
    <definedName name="ттт" localSheetId="5">#REF!</definedName>
    <definedName name="ттт" localSheetId="6">#REF!</definedName>
    <definedName name="ттт">#REF!</definedName>
    <definedName name="Ф85" localSheetId="13">[10]Лист1!#REF!</definedName>
    <definedName name="Ф85" localSheetId="5">[10]Лист1!#REF!</definedName>
    <definedName name="Ф85" localSheetId="6">[10]Лист1!#REF!</definedName>
    <definedName name="Ф85">[10]Лист1!#REF!</definedName>
    <definedName name="фо_а_н_пц">[9]рабочий!$AR$240:$BI$263</definedName>
    <definedName name="фо_а_с_пц">[9]рабочий!$AS$202:$BI$224</definedName>
    <definedName name="фо_н_03">[9]рабочий!$X$305:$X$327</definedName>
    <definedName name="фо_н_04">[9]рабочий!$X$335:$X$357</definedName>
    <definedName name="фф" localSheetId="13">'[22]Гр5(о)'!#REF!</definedName>
    <definedName name="фф" localSheetId="5">'[22]Гр5(о)'!#REF!</definedName>
    <definedName name="фф" localSheetId="6">'[22]Гр5(о)'!#REF!</definedName>
    <definedName name="фф">'[22]Гр5(о)'!#REF!</definedName>
    <definedName name="ффф" localSheetId="13">#REF!</definedName>
    <definedName name="ффф" localSheetId="5">#REF!</definedName>
    <definedName name="ффф" localSheetId="6">#REF!</definedName>
    <definedName name="ффф">#REF!</definedName>
    <definedName name="ььь" localSheetId="13">#REF!</definedName>
    <definedName name="ььь" localSheetId="5">#REF!</definedName>
    <definedName name="ььь" localSheetId="6">#REF!</definedName>
    <definedName name="ььь">#REF!</definedName>
    <definedName name="э" localSheetId="13">#REF!</definedName>
    <definedName name="э" localSheetId="5">#REF!</definedName>
    <definedName name="э" localSheetId="6">#REF!</definedName>
    <definedName name="э">#REF!</definedName>
    <definedName name="юююю" localSheetId="13">#REF!</definedName>
    <definedName name="юююю" localSheetId="5">#REF!</definedName>
    <definedName name="юююю" localSheetId="6">#REF!</definedName>
    <definedName name="юююю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8" l="1"/>
  <c r="CP24" i="13"/>
  <c r="A4" i="1" l="1"/>
  <c r="K20" i="9"/>
  <c r="I13" i="8"/>
  <c r="I10" i="8"/>
  <c r="DJ13" i="2"/>
  <c r="DJ14" i="2"/>
  <c r="DJ15" i="2"/>
  <c r="AA14" i="19"/>
  <c r="Y19" i="19" s="1"/>
  <c r="EW13" i="2"/>
  <c r="CL7" i="14"/>
  <c r="BR14" i="14"/>
  <c r="J33" i="20"/>
  <c r="I33" i="20"/>
  <c r="H33" i="20"/>
  <c r="G33" i="20"/>
  <c r="F33" i="20"/>
  <c r="E24" i="20"/>
  <c r="C24" i="20" s="1"/>
  <c r="C36" i="20" s="1"/>
  <c r="E23" i="20"/>
  <c r="C23" i="20" s="1"/>
  <c r="E22" i="20"/>
  <c r="C22" i="20" s="1"/>
  <c r="E21" i="20"/>
  <c r="C21" i="20"/>
  <c r="E20" i="20"/>
  <c r="C20" i="20" s="1"/>
  <c r="E19" i="20"/>
  <c r="C19" i="20" s="1"/>
  <c r="E18" i="20"/>
  <c r="C18" i="20" s="1"/>
  <c r="C35" i="20" s="1"/>
  <c r="E17" i="20"/>
  <c r="C17" i="20" s="1"/>
  <c r="E16" i="20"/>
  <c r="C16" i="20" s="1"/>
  <c r="W25" i="19"/>
  <c r="W21" i="19"/>
  <c r="Y21" i="19" s="1"/>
  <c r="W20" i="19"/>
  <c r="W19" i="19"/>
  <c r="A16" i="19"/>
  <c r="A24" i="18" s="1"/>
  <c r="A27" i="17" s="1"/>
  <c r="AE14" i="19"/>
  <c r="AF14" i="19" s="1"/>
  <c r="AD14" i="19"/>
  <c r="AC14" i="19"/>
  <c r="AB14" i="19"/>
  <c r="EJ13" i="2" s="1"/>
  <c r="O13" i="19"/>
  <c r="G22" i="18"/>
  <c r="H22" i="18" s="1"/>
  <c r="I22" i="18" s="1"/>
  <c r="J22" i="18" s="1"/>
  <c r="E22" i="18"/>
  <c r="F20" i="18"/>
  <c r="G20" i="18" s="1"/>
  <c r="H20" i="18" s="1"/>
  <c r="I20" i="18" s="1"/>
  <c r="J20" i="18" s="1"/>
  <c r="E19" i="18"/>
  <c r="I18" i="18"/>
  <c r="J18" i="18" s="1"/>
  <c r="J19" i="18" s="1"/>
  <c r="H18" i="18"/>
  <c r="H19" i="18" s="1"/>
  <c r="G18" i="18"/>
  <c r="G19" i="18" s="1"/>
  <c r="F18" i="18"/>
  <c r="F19" i="18" s="1"/>
  <c r="D18" i="18"/>
  <c r="D19" i="18" s="1"/>
  <c r="J17" i="18"/>
  <c r="I17" i="18"/>
  <c r="H17" i="18"/>
  <c r="G17" i="18"/>
  <c r="F17" i="18"/>
  <c r="E17" i="18"/>
  <c r="D17" i="18"/>
  <c r="F14" i="18"/>
  <c r="P13" i="19" s="1"/>
  <c r="E13" i="18"/>
  <c r="F13" i="18" s="1"/>
  <c r="G13" i="18" s="1"/>
  <c r="H13" i="18" s="1"/>
  <c r="I13" i="18" s="1"/>
  <c r="J13" i="18" s="1"/>
  <c r="J64" i="17"/>
  <c r="I61" i="17"/>
  <c r="N42" i="17"/>
  <c r="S20" i="17"/>
  <c r="S21" i="17" s="1"/>
  <c r="L20" i="17"/>
  <c r="L21" i="17" s="1"/>
  <c r="L39" i="17" s="1"/>
  <c r="Q19" i="17"/>
  <c r="P19" i="17"/>
  <c r="O19" i="17"/>
  <c r="N19" i="17"/>
  <c r="M19" i="17"/>
  <c r="G19" i="17"/>
  <c r="B19" i="17"/>
  <c r="Q18" i="17"/>
  <c r="P18" i="17"/>
  <c r="O18" i="17"/>
  <c r="N18" i="17"/>
  <c r="M18" i="17"/>
  <c r="G18" i="17"/>
  <c r="B18" i="17"/>
  <c r="Q17" i="17"/>
  <c r="P17" i="17"/>
  <c r="O17" i="17"/>
  <c r="N17" i="17"/>
  <c r="M17" i="17"/>
  <c r="G17" i="17"/>
  <c r="B17" i="17"/>
  <c r="Q16" i="17"/>
  <c r="P16" i="17"/>
  <c r="O16" i="17"/>
  <c r="N16" i="17"/>
  <c r="M16" i="17"/>
  <c r="G16" i="17"/>
  <c r="B16" i="17"/>
  <c r="Q15" i="17"/>
  <c r="P15" i="17"/>
  <c r="O15" i="17"/>
  <c r="N15" i="17"/>
  <c r="M15" i="17"/>
  <c r="G15" i="17"/>
  <c r="F15" i="17"/>
  <c r="F16" i="17" s="1"/>
  <c r="F17" i="17" s="1"/>
  <c r="F18" i="17" s="1"/>
  <c r="F19" i="17" s="1"/>
  <c r="B15" i="17"/>
  <c r="Q14" i="17"/>
  <c r="P14" i="17"/>
  <c r="O14" i="17"/>
  <c r="N14" i="17"/>
  <c r="M14" i="17"/>
  <c r="G14" i="17"/>
  <c r="B14" i="17"/>
  <c r="B17" i="4"/>
  <c r="B15" i="4"/>
  <c r="B13" i="4"/>
  <c r="B11" i="4"/>
  <c r="B9" i="4"/>
  <c r="B7" i="4"/>
  <c r="W12" i="9"/>
  <c r="D12" i="9"/>
  <c r="L12" i="9" s="1"/>
  <c r="D9" i="9"/>
  <c r="L9" i="9" s="1"/>
  <c r="G8" i="9"/>
  <c r="G20" i="9" s="1"/>
  <c r="H8" i="9"/>
  <c r="H20" i="9" s="1"/>
  <c r="I8" i="9"/>
  <c r="I20" i="9" s="1"/>
  <c r="J8" i="9"/>
  <c r="J20" i="9" s="1"/>
  <c r="K8" i="9"/>
  <c r="M8" i="9"/>
  <c r="M20" i="9" s="1"/>
  <c r="R8" i="9"/>
  <c r="R20" i="9" s="1"/>
  <c r="T8" i="9"/>
  <c r="T20" i="9" s="1"/>
  <c r="V8" i="9"/>
  <c r="V20" i="9" s="1"/>
  <c r="A10" i="9"/>
  <c r="B10" i="9"/>
  <c r="A11" i="9"/>
  <c r="B11" i="9"/>
  <c r="A12" i="9"/>
  <c r="B12" i="9"/>
  <c r="A13" i="9"/>
  <c r="B13" i="9"/>
  <c r="A14" i="9"/>
  <c r="B14" i="9"/>
  <c r="A9" i="9"/>
  <c r="B9" i="9"/>
  <c r="I6" i="8"/>
  <c r="F16" i="8"/>
  <c r="G16" i="8"/>
  <c r="H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B11" i="8"/>
  <c r="B12" i="8"/>
  <c r="B13" i="8"/>
  <c r="B14" i="8"/>
  <c r="B15" i="8"/>
  <c r="B10" i="8"/>
  <c r="AN25" i="13"/>
  <c r="AT25" i="13" s="1"/>
  <c r="AN26" i="13"/>
  <c r="AT26" i="13" s="1"/>
  <c r="AN22" i="13"/>
  <c r="AT22" i="13" s="1"/>
  <c r="AN23" i="13"/>
  <c r="AT23" i="13" s="1"/>
  <c r="F4" i="16"/>
  <c r="F5" i="16"/>
  <c r="F6" i="16"/>
  <c r="AN24" i="13" s="1"/>
  <c r="AT24" i="13" s="1"/>
  <c r="F7" i="16"/>
  <c r="F8" i="16"/>
  <c r="F3" i="16"/>
  <c r="AN21" i="13" s="1"/>
  <c r="AZ21" i="13" s="1"/>
  <c r="G4" i="16"/>
  <c r="H4" i="16" s="1"/>
  <c r="G5" i="16"/>
  <c r="E12" i="8" s="1"/>
  <c r="G6" i="16"/>
  <c r="H6" i="16" s="1"/>
  <c r="G7" i="16"/>
  <c r="H7" i="16" s="1"/>
  <c r="G8" i="16"/>
  <c r="H8" i="16" s="1"/>
  <c r="G3" i="16"/>
  <c r="AX13" i="14" s="1"/>
  <c r="BX14" i="13"/>
  <c r="V22" i="13"/>
  <c r="V23" i="13"/>
  <c r="V24" i="13"/>
  <c r="V25" i="13"/>
  <c r="V26" i="13"/>
  <c r="V21" i="13"/>
  <c r="D26" i="13"/>
  <c r="D25" i="13"/>
  <c r="D24" i="13"/>
  <c r="D23" i="13"/>
  <c r="D22" i="13"/>
  <c r="BX39" i="1"/>
  <c r="Z14" i="19" l="1"/>
  <c r="E15" i="8"/>
  <c r="H5" i="16"/>
  <c r="E14" i="8"/>
  <c r="AA19" i="19"/>
  <c r="E11" i="8"/>
  <c r="O20" i="17"/>
  <c r="O31" i="17" s="1"/>
  <c r="V14" i="19"/>
  <c r="X14" i="19"/>
  <c r="AX7" i="14"/>
  <c r="AX8" i="14"/>
  <c r="AB21" i="19"/>
  <c r="Y20" i="19"/>
  <c r="AA20" i="19" s="1"/>
  <c r="AA21" i="19"/>
  <c r="Z21" i="19"/>
  <c r="H3" i="16"/>
  <c r="AT21" i="13"/>
  <c r="AT14" i="13" s="1"/>
  <c r="E13" i="8"/>
  <c r="P20" i="17"/>
  <c r="P31" i="17" s="1"/>
  <c r="K16" i="17"/>
  <c r="R16" i="17" s="1"/>
  <c r="K17" i="17"/>
  <c r="R17" i="17" s="1"/>
  <c r="E10" i="8"/>
  <c r="E16" i="8" s="1"/>
  <c r="K14" i="17"/>
  <c r="K20" i="17" s="1"/>
  <c r="K21" i="17" s="1"/>
  <c r="K32" i="17" s="1"/>
  <c r="Q20" i="17"/>
  <c r="Q21" i="17" s="1"/>
  <c r="K15" i="17"/>
  <c r="R15" i="17" s="1"/>
  <c r="K19" i="17"/>
  <c r="R19" i="17" s="1"/>
  <c r="W14" i="19"/>
  <c r="I16" i="8"/>
  <c r="D8" i="9"/>
  <c r="N20" i="17"/>
  <c r="N21" i="17" s="1"/>
  <c r="K18" i="17"/>
  <c r="R18" i="17" s="1"/>
  <c r="Z19" i="19"/>
  <c r="Z20" i="19" s="1"/>
  <c r="AB20" i="19" s="1"/>
  <c r="I19" i="18"/>
  <c r="M18" i="18"/>
  <c r="M19" i="18" s="1"/>
  <c r="G14" i="18"/>
  <c r="R14" i="17"/>
  <c r="R20" i="17" s="1"/>
  <c r="N31" i="17"/>
  <c r="P21" i="17"/>
  <c r="O42" i="17"/>
  <c r="P42" i="17" s="1"/>
  <c r="Q42" i="17" s="1"/>
  <c r="M20" i="17"/>
  <c r="L8" i="9"/>
  <c r="L20" i="9" s="1"/>
  <c r="AB19" i="19"/>
  <c r="W23" i="19"/>
  <c r="Y14" i="19"/>
  <c r="U14" i="19"/>
  <c r="O21" i="17"/>
  <c r="P32" i="17"/>
  <c r="AZ24" i="13"/>
  <c r="AZ14" i="13" s="1"/>
  <c r="AN14" i="13"/>
  <c r="C8" i="15"/>
  <c r="V9" i="6"/>
  <c r="V8" i="6"/>
  <c r="V7" i="6"/>
  <c r="O9" i="6"/>
  <c r="O8" i="6"/>
  <c r="O7" i="6"/>
  <c r="G10" i="7"/>
  <c r="F10" i="7"/>
  <c r="E10" i="7"/>
  <c r="L19" i="4"/>
  <c r="M19" i="4"/>
  <c r="N19" i="4"/>
  <c r="K19" i="4"/>
  <c r="Q9" i="4"/>
  <c r="Q7" i="4"/>
  <c r="G15" i="20" l="1"/>
  <c r="G14" i="20" s="1"/>
  <c r="N39" i="17"/>
  <c r="R21" i="17"/>
  <c r="R36" i="17" s="1"/>
  <c r="R31" i="17"/>
  <c r="J15" i="20"/>
  <c r="Q32" i="17"/>
  <c r="Q39" i="17"/>
  <c r="Q31" i="17"/>
  <c r="K31" i="17"/>
  <c r="K34" i="17" s="1"/>
  <c r="D15" i="9"/>
  <c r="D20" i="9"/>
  <c r="Q13" i="19"/>
  <c r="H14" i="18"/>
  <c r="M21" i="17"/>
  <c r="M31" i="17"/>
  <c r="P39" i="17"/>
  <c r="I15" i="20"/>
  <c r="P43" i="17"/>
  <c r="N32" i="17"/>
  <c r="R42" i="17"/>
  <c r="O43" i="17"/>
  <c r="H15" i="20"/>
  <c r="O39" i="17"/>
  <c r="O32" i="17"/>
  <c r="G34" i="20"/>
  <c r="G25" i="20"/>
  <c r="Q19" i="4"/>
  <c r="BR25" i="13"/>
  <c r="CJ25" i="13" s="1"/>
  <c r="BR24" i="13"/>
  <c r="CJ24" i="13" s="1"/>
  <c r="BL25" i="13"/>
  <c r="BL24" i="13"/>
  <c r="DW15" i="2"/>
  <c r="DW14" i="2"/>
  <c r="DW13" i="2"/>
  <c r="G35" i="20" l="1"/>
  <c r="G36" i="20" s="1"/>
  <c r="R43" i="17"/>
  <c r="R32" i="17"/>
  <c r="J14" i="20"/>
  <c r="J35" i="20"/>
  <c r="J36" i="20" s="1"/>
  <c r="S35" i="17"/>
  <c r="S36" i="17" s="1"/>
  <c r="I14" i="18"/>
  <c r="R13" i="19"/>
  <c r="F15" i="20"/>
  <c r="E15" i="20" s="1"/>
  <c r="C15" i="20" s="1"/>
  <c r="C34" i="20" s="1"/>
  <c r="M39" i="17"/>
  <c r="R39" i="17" s="1"/>
  <c r="M32" i="17"/>
  <c r="I14" i="20"/>
  <c r="I35" i="20"/>
  <c r="I36" i="20" s="1"/>
  <c r="H35" i="20"/>
  <c r="H36" i="20" s="1"/>
  <c r="H14" i="20"/>
  <c r="BL14" i="13"/>
  <c r="BR26" i="13"/>
  <c r="CJ26" i="13" s="1"/>
  <c r="J34" i="20" l="1"/>
  <c r="J25" i="20"/>
  <c r="J14" i="18"/>
  <c r="T13" i="19" s="1"/>
  <c r="S13" i="19"/>
  <c r="I25" i="20"/>
  <c r="I34" i="20"/>
  <c r="F35" i="20"/>
  <c r="F36" i="20" s="1"/>
  <c r="F37" i="20" s="1"/>
  <c r="F14" i="20"/>
  <c r="E14" i="20" s="1"/>
  <c r="H34" i="20"/>
  <c r="H25" i="20"/>
  <c r="J15" i="9"/>
  <c r="K15" i="9"/>
  <c r="L15" i="9"/>
  <c r="M15" i="9"/>
  <c r="V15" i="9"/>
  <c r="I15" i="9"/>
  <c r="O9" i="8"/>
  <c r="P9" i="8"/>
  <c r="Q9" i="8"/>
  <c r="R9" i="8"/>
  <c r="S9" i="8"/>
  <c r="T9" i="8"/>
  <c r="V9" i="8"/>
  <c r="F25" i="20" l="1"/>
  <c r="F34" i="20"/>
  <c r="E25" i="20"/>
  <c r="C14" i="20"/>
  <c r="C25" i="20" s="1"/>
  <c r="C33" i="20" s="1"/>
  <c r="U9" i="8"/>
  <c r="M9" i="8"/>
  <c r="K9" i="8" l="1"/>
  <c r="BF14" i="13" l="1"/>
  <c r="BH13" i="14" s="1"/>
  <c r="BR22" i="13"/>
  <c r="CJ22" i="13" s="1"/>
  <c r="BR21" i="13"/>
  <c r="BR23" i="13"/>
  <c r="CJ23" i="13" s="1"/>
  <c r="CJ21" i="13" l="1"/>
  <c r="CJ14" i="13" s="1"/>
  <c r="BR14" i="13"/>
  <c r="H6" i="5"/>
  <c r="G6" i="5"/>
  <c r="BH9" i="14" l="1"/>
  <c r="BH10" i="14"/>
  <c r="BR10" i="14" s="1"/>
  <c r="BH11" i="14"/>
  <c r="BH12" i="14"/>
  <c r="BR12" i="14" s="1"/>
  <c r="V15" i="13"/>
  <c r="AB15" i="13" s="1"/>
  <c r="AN15" i="13"/>
  <c r="CD15" i="13"/>
  <c r="CP15" i="13"/>
  <c r="BX15" i="13" s="1"/>
  <c r="V16" i="13"/>
  <c r="AB16" i="13" s="1"/>
  <c r="AH16" i="13"/>
  <c r="AH17" i="13" s="1"/>
  <c r="AH18" i="13" s="1"/>
  <c r="AH19" i="13" s="1"/>
  <c r="AH20" i="13" s="1"/>
  <c r="AN16" i="13"/>
  <c r="CD16" i="13"/>
  <c r="CP16" i="13"/>
  <c r="BX16" i="13" s="1"/>
  <c r="V17" i="13"/>
  <c r="AN17" i="13"/>
  <c r="CD17" i="13"/>
  <c r="V18" i="13"/>
  <c r="AN18" i="13"/>
  <c r="CD18" i="13"/>
  <c r="V19" i="13"/>
  <c r="AN19" i="13"/>
  <c r="CD19" i="13"/>
  <c r="V20" i="13"/>
  <c r="AN20" i="13"/>
  <c r="CD20" i="13"/>
  <c r="CD21" i="13"/>
  <c r="CD22" i="13"/>
  <c r="CD23" i="13"/>
  <c r="CD24" i="13"/>
  <c r="CD25" i="13"/>
  <c r="CD26" i="13"/>
  <c r="D15" i="13"/>
  <c r="E9" i="9"/>
  <c r="O9" i="9"/>
  <c r="D16" i="13"/>
  <c r="E10" i="9"/>
  <c r="O10" i="9"/>
  <c r="D17" i="13"/>
  <c r="O11" i="9"/>
  <c r="Q11" i="9" s="1"/>
  <c r="CP17" i="13"/>
  <c r="D18" i="13"/>
  <c r="N12" i="9"/>
  <c r="O12" i="9"/>
  <c r="Q12" i="9" s="1"/>
  <c r="CP18" i="13"/>
  <c r="D19" i="13"/>
  <c r="N13" i="9"/>
  <c r="O13" i="9"/>
  <c r="Q13" i="9" s="1"/>
  <c r="CP19" i="13"/>
  <c r="D20" i="13"/>
  <c r="N14" i="9"/>
  <c r="P14" i="9" s="1"/>
  <c r="F14" i="9"/>
  <c r="F8" i="9" s="1"/>
  <c r="F20" i="9" s="1"/>
  <c r="O14" i="9"/>
  <c r="CP20" i="13"/>
  <c r="C11" i="9"/>
  <c r="C13" i="9"/>
  <c r="E7" i="7"/>
  <c r="E6" i="7" s="1"/>
  <c r="E17" i="7" s="1"/>
  <c r="F7" i="7"/>
  <c r="F6" i="7" s="1"/>
  <c r="F17" i="7" s="1"/>
  <c r="G7" i="7"/>
  <c r="G6" i="7" s="1"/>
  <c r="G17" i="7" s="1"/>
  <c r="D23" i="7"/>
  <c r="D24" i="7"/>
  <c r="E25" i="7"/>
  <c r="F25" i="7"/>
  <c r="G25" i="7"/>
  <c r="G4" i="6"/>
  <c r="K4" i="6" s="1"/>
  <c r="O4" i="6" s="1"/>
  <c r="S4" i="6" s="1"/>
  <c r="E8" i="6"/>
  <c r="E7" i="6" s="1"/>
  <c r="F6" i="5"/>
  <c r="F13" i="5"/>
  <c r="H13" i="5"/>
  <c r="U7" i="4"/>
  <c r="U8" i="4"/>
  <c r="M9" i="4"/>
  <c r="U9" i="4"/>
  <c r="U10" i="4"/>
  <c r="M11" i="4"/>
  <c r="R11" i="4"/>
  <c r="U11" i="4"/>
  <c r="U12" i="4"/>
  <c r="M13" i="4"/>
  <c r="R13" i="4"/>
  <c r="U13" i="4"/>
  <c r="U14" i="4"/>
  <c r="M15" i="4"/>
  <c r="R15" i="4"/>
  <c r="U15" i="4"/>
  <c r="U16" i="4"/>
  <c r="M17" i="4"/>
  <c r="R17" i="4"/>
  <c r="U17" i="4"/>
  <c r="U18" i="4"/>
  <c r="S19" i="4"/>
  <c r="B27" i="4"/>
  <c r="C27" i="4"/>
  <c r="EJ15" i="2"/>
  <c r="AW15" i="2"/>
  <c r="AJ15" i="2"/>
  <c r="F15" i="2"/>
  <c r="AW14" i="2"/>
  <c r="AJ14" i="2"/>
  <c r="F14" i="2"/>
  <c r="AW13" i="2"/>
  <c r="F13" i="2"/>
  <c r="D25" i="7" l="1"/>
  <c r="D27" i="4"/>
  <c r="R19" i="4"/>
  <c r="Q8" i="9"/>
  <c r="Q20" i="9" s="1"/>
  <c r="N10" i="9"/>
  <c r="O8" i="9"/>
  <c r="O20" i="9" s="1"/>
  <c r="C8" i="9"/>
  <c r="CD14" i="13"/>
  <c r="EW15" i="2"/>
  <c r="EW14" i="2" s="1"/>
  <c r="EJ14" i="2"/>
  <c r="G9" i="8"/>
  <c r="D28" i="4"/>
  <c r="E11" i="9"/>
  <c r="BL26" i="13"/>
  <c r="F15" i="9"/>
  <c r="N9" i="9"/>
  <c r="S13" i="9"/>
  <c r="CJ19" i="13" s="1"/>
  <c r="BR19" i="13" s="1"/>
  <c r="S11" i="9"/>
  <c r="CJ18" i="13"/>
  <c r="BR18" i="13" s="1"/>
  <c r="P12" i="9"/>
  <c r="AA29" i="8"/>
  <c r="P11" i="9"/>
  <c r="P13" i="9"/>
  <c r="P10" i="9" l="1"/>
  <c r="N8" i="9"/>
  <c r="S10" i="9"/>
  <c r="CJ16" i="13" s="1"/>
  <c r="BR16" i="13" s="1"/>
  <c r="E8" i="9"/>
  <c r="I9" i="8"/>
  <c r="AA30" i="8"/>
  <c r="G15" i="9"/>
  <c r="H9" i="8"/>
  <c r="J9" i="8"/>
  <c r="P9" i="9"/>
  <c r="CJ17" i="13"/>
  <c r="BR17" i="13" s="1"/>
  <c r="S14" i="9"/>
  <c r="E15" i="9" l="1"/>
  <c r="E20" i="9"/>
  <c r="N15" i="9"/>
  <c r="N20" i="9"/>
  <c r="P8" i="9"/>
  <c r="CJ15" i="13"/>
  <c r="BR15" i="13" s="1"/>
  <c r="S8" i="9"/>
  <c r="S20" i="9" s="1"/>
  <c r="Q15" i="9"/>
  <c r="O15" i="9"/>
  <c r="Z8" i="9"/>
  <c r="U8" i="9"/>
  <c r="U20" i="9" s="1"/>
  <c r="CJ20" i="13"/>
  <c r="P15" i="9" l="1"/>
  <c r="P20" i="9"/>
  <c r="Y8" i="9"/>
  <c r="BR20" i="13"/>
  <c r="R15" i="9" l="1"/>
  <c r="E9" i="8"/>
  <c r="H15" i="9" l="1"/>
  <c r="S15" i="9"/>
  <c r="T15" i="9" l="1"/>
  <c r="U15" i="9" l="1"/>
  <c r="N9" i="8"/>
  <c r="L9" i="8" l="1"/>
  <c r="F9" i="8"/>
  <c r="BH7" i="14" l="1"/>
  <c r="BR13" i="14"/>
  <c r="BR8" i="14" s="1"/>
  <c r="CB8" i="14" s="1"/>
  <c r="BR7" i="14" l="1"/>
  <c r="CB7" i="14" s="1"/>
  <c r="CB13" i="14"/>
</calcChain>
</file>

<file path=xl/sharedStrings.xml><?xml version="1.0" encoding="utf-8"?>
<sst xmlns="http://schemas.openxmlformats.org/spreadsheetml/2006/main" count="858" uniqueCount="518">
  <si>
    <t>Форма № 6.1-ИП ТС</t>
  </si>
  <si>
    <t>Отчет об исполнении инвестиционной программы</t>
  </si>
  <si>
    <t>(наименование регулируемой организации)</t>
  </si>
  <si>
    <t xml:space="preserve">в сфере теплоснабжения за </t>
  </si>
  <si>
    <t xml:space="preserve"> год</t>
  </si>
  <si>
    <t>№
п/п</t>
  </si>
  <si>
    <t>Наименование
мероприятий</t>
  </si>
  <si>
    <t>Год начала реализации мероприятия</t>
  </si>
  <si>
    <t>Год окончания реализации мероприятия</t>
  </si>
  <si>
    <t>Стоимость мероприятий,
тыс. руб. (с НДС)</t>
  </si>
  <si>
    <t>Примечание</t>
  </si>
  <si>
    <t>план</t>
  </si>
  <si>
    <t>факт</t>
  </si>
  <si>
    <t>Группа 1. Строительство, реконструкция или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</si>
  <si>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</si>
  <si>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1.1.1</t>
  </si>
  <si>
    <t>нет</t>
  </si>
  <si>
    <t>1.1.2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</si>
  <si>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</si>
  <si>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</t>
  </si>
  <si>
    <t>1.2.2</t>
  </si>
  <si>
    <t>1.3. Увеличение пропускной способности существующих тепловых сетей в целях подключения потребителей</t>
  </si>
  <si>
    <t>1.3.1</t>
  </si>
  <si>
    <t>1.3.2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</si>
  <si>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</si>
  <si>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1.4.1</t>
  </si>
  <si>
    <t>1.4.2</t>
  </si>
  <si>
    <t>Всего по группе 1.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</si>
  <si>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</t>
  </si>
  <si>
    <t>2.1.1</t>
  </si>
  <si>
    <t>2.1.2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</si>
  <si>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</si>
  <si>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</si>
  <si>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</si>
  <si>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4.1.1</t>
  </si>
  <si>
    <t>4.1.2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</si>
  <si>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</si>
  <si>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</si>
  <si>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</si>
  <si>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</si>
  <si>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</si>
  <si>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</si>
  <si>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</si>
  <si>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</si>
  <si>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5.</t>
  </si>
  <si>
    <t>Руководитель ресурсоснабжающей организации</t>
  </si>
  <si>
    <t>С.Н. Зуев</t>
  </si>
  <si>
    <t>М.П.</t>
  </si>
  <si>
    <t>Ф.И.О.</t>
  </si>
  <si>
    <t>Форма № 6.2-ИП ТС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</si>
  <si>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</si>
  <si>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 xml:space="preserve">за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</si>
  <si>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</si>
  <si>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</si>
  <si>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</si>
  <si>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</si>
  <si>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</si>
  <si>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</si>
  <si>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</si>
  <si>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</si>
  <si>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1</t>
  </si>
  <si>
    <t>1.1.</t>
  </si>
  <si>
    <t>не применимо</t>
  </si>
  <si>
    <t>1.2.</t>
  </si>
  <si>
    <t>А.В. Сосенков</t>
  </si>
  <si>
    <t>+7 495 382-54-01</t>
  </si>
  <si>
    <t>(должность)</t>
  </si>
  <si>
    <t>контакт. тел. с кодом города</t>
  </si>
  <si>
    <t>a.sosenkov@nicevt.ru</t>
  </si>
  <si>
    <t>контакт. E-mail</t>
  </si>
  <si>
    <t>Главный инженер                                                                                                   С.Н.Зуев</t>
  </si>
  <si>
    <r>
      <t>Временный Генеральный директор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АО «НИЦЭВТ»  Симонов Константин Борисович</t>
    </r>
  </si>
  <si>
    <t xml:space="preserve">Руководитель регулируемой организации </t>
  </si>
  <si>
    <t>Контактная информация лица, ответственного за согласование инвестиционной программы</t>
  </si>
  <si>
    <t>Дата согласования инвестиционной программы</t>
  </si>
  <si>
    <t>Должностное лицо, согласовавшее инвестиционную программу</t>
  </si>
  <si>
    <t>Местонахождение органа, согласовавшего инвестиционную программу</t>
  </si>
  <si>
    <t>Наименование органа местного самоуправления, согласовавшего инвестиционную программу</t>
  </si>
  <si>
    <t>Контактная информация лица, ответственного за утверждение инвестиционной программы</t>
  </si>
  <si>
    <t>Дата утверждения инвестиционной программы</t>
  </si>
  <si>
    <t>Должностное лицо, утвердившее инвестиционную программу</t>
  </si>
  <si>
    <t>Местонахождение органа, утвердившего инвестиционную программу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</si>
  <si>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</si>
  <si>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SGI@nicevt.ru</t>
  </si>
  <si>
    <t>Телефон/факс (495)319-17-90; (495)319-03-18 / (495)319-69-78</t>
  </si>
  <si>
    <t>Контактная информация лица, ответственного за разработку инвестиционной программы</t>
  </si>
  <si>
    <t>Главный инженер : Зуев Сергей Николаевич</t>
  </si>
  <si>
    <t>Лицо, ответственное за разработку инвестиционной программы</t>
  </si>
  <si>
    <t>Сроки реализации инвестиционной программы</t>
  </si>
  <si>
    <t>117587, г. Москва, Варшавское шоссе, д. 125</t>
  </si>
  <si>
    <t>Местонахождение регулируемой организации</t>
  </si>
  <si>
    <t>Наименование организации, в отношении которой разрабатывается Инвестиционная Программа в сфере теплоснабжения</t>
  </si>
  <si>
    <t>1-ИП ТС</t>
  </si>
  <si>
    <t>в деньгах потрачено сделано</t>
  </si>
  <si>
    <t>в длине сделано</t>
  </si>
  <si>
    <t>* протяженность указана в двухтрубном исчислении</t>
  </si>
  <si>
    <t>Всего по группе 3</t>
  </si>
  <si>
    <t>км</t>
  </si>
  <si>
    <t>протяженность</t>
  </si>
  <si>
    <t>мм</t>
  </si>
  <si>
    <t>диаметр</t>
  </si>
  <si>
    <t xml:space="preserve">3.1. Реконструкция или модернизация существующих тепловых сетей </t>
  </si>
  <si>
    <t>Группа 3. Реконструкция или модернизация существующих объектов в целях снижения уровня износа существующих объектов  и (или) поставки энергии от разных источников</t>
  </si>
  <si>
    <t>после реализации мероприятия</t>
  </si>
  <si>
    <t>до реализации мероприятия</t>
  </si>
  <si>
    <t>в т.ч. за счет платы за подключение</t>
  </si>
  <si>
    <t>Остаток финансирования</t>
  </si>
  <si>
    <t>в т.ч. по годам</t>
  </si>
  <si>
    <t>Всего</t>
  </si>
  <si>
    <t>Значение показателя</t>
  </si>
  <si>
    <t>Ед. изм.</t>
  </si>
  <si>
    <t>Наименование показателя (мощность, протяженность *, диаметр, т.п.)</t>
  </si>
  <si>
    <t>Расходы на реализацию мероприятий в прогнозных ценах, тыс. руб (с НДС)</t>
  </si>
  <si>
    <t>Основные технические характеристики</t>
  </si>
  <si>
    <t>Описание и место расположения объекта</t>
  </si>
  <si>
    <t>Обоснование необходимости (цель реализации)</t>
  </si>
  <si>
    <t>Наименование мероприятий</t>
  </si>
  <si>
    <t>№ п/п</t>
  </si>
  <si>
    <t>2-ИП ТС</t>
  </si>
  <si>
    <t>* Примечание: Параметры Удельного расхода электрической энергии на транспортировку теплоносителя - не отражены, т.к. Инвестиционная программа не имеет мероприятий в этом направлении.</t>
  </si>
  <si>
    <t>-</t>
  </si>
  <si>
    <t>Снижение выбросов окислов азота, тонн в год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</si>
  <si>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</t>
  </si>
  <si>
    <t>тонн в год для воды**</t>
  </si>
  <si>
    <t>Потери теплоносителя при передаче тепловой энергии по тепловым сетям</t>
  </si>
  <si>
    <t xml:space="preserve">% от полезного отпуска </t>
  </si>
  <si>
    <t>Гкал в год</t>
  </si>
  <si>
    <t>Потери тепловой энергии при передаче тепловой энергии по тепловым сетям</t>
  </si>
  <si>
    <t xml:space="preserve"> - разводящие сети</t>
  </si>
  <si>
    <t xml:space="preserve"> - магистральные сети</t>
  </si>
  <si>
    <t>%</t>
  </si>
  <si>
    <t xml:space="preserve">Износ объектов системы теплоснабжения с выделением процента износа объектов, существующих на начало реализации Инвестиционной программы, в т.ч.                                                                                            </t>
  </si>
  <si>
    <t>Гкал/ч</t>
  </si>
  <si>
    <t>Объем присоединяемой тепловой нагрузки новых потребителей</t>
  </si>
  <si>
    <t>тут /Гкал</t>
  </si>
  <si>
    <t>Удельный расход условного топлива на выработку единицы тепловой энергии и (или) теплоносителя</t>
  </si>
  <si>
    <t>   </t>
  </si>
  <si>
    <t>кВт ч/м3</t>
  </si>
  <si>
    <t>Удельный расход электрической энергии на транспортировку теплоносителя*</t>
  </si>
  <si>
    <t>по годам реализации</t>
  </si>
  <si>
    <t>Фактические значения  (2015г.)</t>
  </si>
  <si>
    <t>Плановые значения</t>
  </si>
  <si>
    <t>Утверждено (2015г.)</t>
  </si>
  <si>
    <t>Наименование показателя</t>
  </si>
  <si>
    <t>№  п/п</t>
  </si>
  <si>
    <t>3-ИП ТС</t>
  </si>
  <si>
    <t>Кол-во прекращ.в 2016 подачи ТЭ из-за источника</t>
  </si>
  <si>
    <t>Установленная мощность</t>
  </si>
  <si>
    <t>разводящие сети</t>
  </si>
  <si>
    <t>магистральные сети</t>
  </si>
  <si>
    <t>Тепловые сети, в .т.ч.:</t>
  </si>
  <si>
    <t>Плановое значение</t>
  </si>
  <si>
    <t>Текущее значение</t>
  </si>
  <si>
    <t>Величина технологических потерь тепловой энергии, теплоносителя при передаче тепловой энергии по тепловым сетям, Гкал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</si>
  <si>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</si>
  <si>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Удельный расход топлива на производство единицы тепловой энергии, отпускаемой с коллекторов источников тепловой энергии, кг у.т./Гкал</t>
  </si>
  <si>
    <t>Количество прекращений подачи тепловой энергии, теплоносителя в результате технологических нарушений на источниках теловой энергии на 1 Гкал/час установленной мощности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</si>
  <si>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</si>
  <si>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Показатели надёжности</t>
  </si>
  <si>
    <t>№ п/п</t>
  </si>
  <si>
    <t>4-ИП ТС</t>
  </si>
  <si>
    <t>Итого</t>
  </si>
  <si>
    <t>прочие собств.средства</t>
  </si>
  <si>
    <t>амортизация</t>
  </si>
  <si>
    <t>По Протоколу 115 РЭК по утв. ИП</t>
  </si>
  <si>
    <t>ИТОГО по Программе</t>
  </si>
  <si>
    <t>Прочие источники финансирования, в т.ч. лизинг</t>
  </si>
  <si>
    <t>4.</t>
  </si>
  <si>
    <t>Бюджетное финансирование</t>
  </si>
  <si>
    <t>3.</t>
  </si>
  <si>
    <t>прочие привлеченные средства</t>
  </si>
  <si>
    <t>2.3.</t>
  </si>
  <si>
    <t>займы организаций</t>
  </si>
  <si>
    <t>2.2.</t>
  </si>
  <si>
    <t>кредиты</t>
  </si>
  <si>
    <t>2.1.</t>
  </si>
  <si>
    <t>Привлеченные средства</t>
  </si>
  <si>
    <t>2.</t>
  </si>
  <si>
    <t>прочие собственные средства, в т.ч. средства от эмиссии ценных бумаг</t>
  </si>
  <si>
    <t>1.4.</t>
  </si>
  <si>
    <t>средства, полученные за счет платы за подключение</t>
  </si>
  <si>
    <t>1.3.</t>
  </si>
  <si>
    <t>прибыль, направленная на инвестиции</t>
  </si>
  <si>
    <t>амортизационные отчисления</t>
  </si>
  <si>
    <t>Собственные средства</t>
  </si>
  <si>
    <t>1.</t>
  </si>
  <si>
    <t>передача тепловой энергии</t>
  </si>
  <si>
    <t>по годам реализации Инвестиционной Программы</t>
  </si>
  <si>
    <t>по видам деятельности</t>
  </si>
  <si>
    <t>Расходы на реализацию инвестиционной программы (тыс. руб. без НДС)</t>
  </si>
  <si>
    <t>Источники финансирования</t>
  </si>
  <si>
    <t>5-ИП ТС</t>
  </si>
  <si>
    <t>Сделано в 2016 г.</t>
  </si>
  <si>
    <t>план*</t>
  </si>
  <si>
    <t>факт***</t>
  </si>
  <si>
    <t>факт**</t>
  </si>
  <si>
    <t>окончание</t>
  </si>
  <si>
    <t xml:space="preserve">начало </t>
  </si>
  <si>
    <t>Фактические показатели указываются накопительным итогом с начала отчетного года</t>
  </si>
  <si>
    <t xml:space="preserve">Прибыль </t>
  </si>
  <si>
    <t>Амортизация</t>
  </si>
  <si>
    <t>*** - введно мощностей за твсе периоды реализации проекта</t>
  </si>
  <si>
    <t>Прочие источники (прочие собств.средства)</t>
  </si>
  <si>
    <t>За счет платы за технологическое присоединение</t>
  </si>
  <si>
    <t xml:space="preserve">Привлеченные средства </t>
  </si>
  <si>
    <t>Тарифные источники</t>
  </si>
  <si>
    <t>Итого за счет всех источников</t>
  </si>
  <si>
    <t>** - освоено накопительным итогом за все приоды реализации проекта</t>
  </si>
  <si>
    <t>Ввод мощностей</t>
  </si>
  <si>
    <t xml:space="preserve">Технические параметры объекта </t>
  </si>
  <si>
    <t>Полная стоимость проекта</t>
  </si>
  <si>
    <t>Период реализации</t>
  </si>
  <si>
    <t>* - план за год в целом</t>
  </si>
  <si>
    <t>тыс. руб. без НДС</t>
  </si>
  <si>
    <t>к письму</t>
  </si>
  <si>
    <t>Приложение № 1
к письму от ____________ №________________</t>
  </si>
  <si>
    <t>без НДС</t>
  </si>
  <si>
    <t>уточнения стоимости по результатм закупочных процедур тыс. руб. с НДС</t>
  </si>
  <si>
    <t>уточнения стоимости по результатам утвержденной ПСД тыс. руб. с НДС</t>
  </si>
  <si>
    <t>за отчетный квартал</t>
  </si>
  <si>
    <t>всего</t>
  </si>
  <si>
    <t>за отчетный 
квартал</t>
  </si>
  <si>
    <t>в том числе за счет</t>
  </si>
  <si>
    <t>тыс. руб. с НДС</t>
  </si>
  <si>
    <t>4 кв</t>
  </si>
  <si>
    <t>3 кв</t>
  </si>
  <si>
    <t>2 кв</t>
  </si>
  <si>
    <t>1 кв</t>
  </si>
  <si>
    <t>Причины отклонений</t>
  </si>
  <si>
    <t>Отклонение</t>
  </si>
  <si>
    <t>Осталось профинансировать по результатам отчетного периода тыс. руб. с НДС</t>
  </si>
  <si>
    <t>Введено (оформлено актами ввода в эксплуатацию) тыс. руб. без НДС</t>
  </si>
  <si>
    <t>Освоено 
(закрыто актами 
выполненных работ) тыс. руб. без НДС</t>
  </si>
  <si>
    <t>Остаток стоимости по финансированию на начало года 
тыс. руб. с НДС</t>
  </si>
  <si>
    <t>№</t>
  </si>
  <si>
    <t>Приложение № 2
к письму от ____________ №________________</t>
  </si>
  <si>
    <t xml:space="preserve">Пояснительная записка о фактическом выполнении </t>
  </si>
  <si>
    <t>в инвестиционную программу</t>
  </si>
  <si>
    <t>Наименование, дата утверждения инвестиционной программы, сведения о внесении изменений и внесенных изменениях</t>
  </si>
  <si>
    <r>
      <t>Наименование, реквизиты решения об установлении цен (тарифов)</t>
    </r>
    <r>
      <rPr>
        <vertAlign val="superscript"/>
        <sz val="12"/>
        <rFont val="Times New Roman"/>
        <family val="1"/>
        <charset val="204"/>
      </rPr>
      <t>1</t>
    </r>
  </si>
  <si>
    <t>(указывается полное наименование органа государственного контроля (надзора)</t>
  </si>
  <si>
    <t>(дата составления)</t>
  </si>
  <si>
    <t>Депатамент экономической политики и развития г.Москвы</t>
  </si>
  <si>
    <t>в</t>
  </si>
  <si>
    <t>г.</t>
  </si>
  <si>
    <t>2</t>
  </si>
  <si>
    <t>»</t>
  </si>
  <si>
    <t>«</t>
  </si>
  <si>
    <t>год</t>
  </si>
  <si>
    <t>за</t>
  </si>
  <si>
    <t>квартал</t>
  </si>
  <si>
    <t>в сфере электроэнергетики/теплоснабжения</t>
  </si>
  <si>
    <t>об использовании инвестиционных ресурсов, включенных в регулируемые государством цены (тарифы)</t>
  </si>
  <si>
    <t>(указывается полное наименование субъекта контроля (надзора)</t>
  </si>
  <si>
    <t>О Т Ч Ё Т</t>
  </si>
  <si>
    <t>М. П.</t>
  </si>
  <si>
    <t>(инициалы, фамилия)</t>
  </si>
  <si>
    <t>(подпись)</t>
  </si>
  <si>
    <t>С.Н.Зуев</t>
  </si>
  <si>
    <t>(указывается должность уполномоченного лица субъекта контроля (надзора)</t>
  </si>
  <si>
    <t>Главный инженер АО "НИЦЭВТ"</t>
  </si>
  <si>
    <t>Утверждаю</t>
  </si>
  <si>
    <t>от 20 февраля 2014 г. № 202-Э</t>
  </si>
  <si>
    <t>к приказу Федеральной службы по тарифам</t>
  </si>
  <si>
    <t>Приложение</t>
  </si>
  <si>
    <t>*(5) При государственном регулировании цен (тарифов) с применением метода обеспечения доходности инвестированного капитала.</t>
  </si>
  <si>
    <t>*(4) В ценах отчетного года.</t>
  </si>
  <si>
    <t>*(3) В соответствии с утвержденной инвестиционной программой.</t>
  </si>
  <si>
    <t>*(2) Нарастающим итогом за год.</t>
  </si>
  <si>
    <t>*(1) Решение об установлении цен (тарифов), при принятии которого в состав необходимой валовой выручки указанного субъекта контроля (надзора) включены расходы, запланированные на финансирование инвестиционных проектов (отдельных мероприятий), предусмотренных инвестиционной программой.</t>
  </si>
  <si>
    <t>_____________________________</t>
  </si>
  <si>
    <t>из плана</t>
  </si>
  <si>
    <t>процедур)</t>
  </si>
  <si>
    <t>ции</t>
  </si>
  <si>
    <t>нения/исключ.</t>
  </si>
  <si>
    <t>(закупочных</t>
  </si>
  <si>
    <t>документа-</t>
  </si>
  <si>
    <t>или неиспол-</t>
  </si>
  <si>
    <t>договоров</t>
  </si>
  <si>
    <t>но-сметной</t>
  </si>
  <si>
    <t>способа</t>
  </si>
  <si>
    <t>заключенных</t>
  </si>
  <si>
    <t>ной проект-</t>
  </si>
  <si>
    <r>
      <t>периода</t>
    </r>
    <r>
      <rPr>
        <vertAlign val="superscript"/>
        <sz val="8"/>
        <rFont val="Times New Roman"/>
        <family val="1"/>
        <charset val="204"/>
      </rPr>
      <t>4</t>
    </r>
  </si>
  <si>
    <t>менения хоз-</t>
  </si>
  <si>
    <t>конкурсов,</t>
  </si>
  <si>
    <t>утвержден-</t>
  </si>
  <si>
    <t>отчетного</t>
  </si>
  <si>
    <t>за счёт при-</t>
  </si>
  <si>
    <t>результатам</t>
  </si>
  <si>
    <r>
      <t>факт</t>
    </r>
    <r>
      <rPr>
        <vertAlign val="superscript"/>
        <sz val="8"/>
        <rFont val="Times New Roman"/>
        <family val="1"/>
        <charset val="204"/>
      </rPr>
      <t>4</t>
    </r>
  </si>
  <si>
    <r>
      <t>план</t>
    </r>
    <r>
      <rPr>
        <vertAlign val="superscript"/>
        <sz val="8"/>
        <rFont val="Times New Roman"/>
        <family val="1"/>
        <charset val="204"/>
      </rPr>
      <t>3</t>
    </r>
  </si>
  <si>
    <t>года</t>
  </si>
  <si>
    <t>(указать)</t>
  </si>
  <si>
    <t>стоимости по</t>
  </si>
  <si>
    <t>ровать по</t>
  </si>
  <si>
    <t>годы</t>
  </si>
  <si>
    <t>ной программой</t>
  </si>
  <si>
    <t>прочее</t>
  </si>
  <si>
    <t>уточнения</t>
  </si>
  <si>
    <t>профинанси-</t>
  </si>
  <si>
    <t>в отчетном периоде</t>
  </si>
  <si>
    <t>на начало</t>
  </si>
  <si>
    <r>
      <t>стоимость</t>
    </r>
    <r>
      <rPr>
        <vertAlign val="superscript"/>
        <sz val="8"/>
        <rFont val="Times New Roman"/>
        <family val="1"/>
        <charset val="204"/>
      </rPr>
      <t>3</t>
    </r>
  </si>
  <si>
    <t>ной программе,</t>
  </si>
  <si>
    <t>ренного инвестицион-</t>
  </si>
  <si>
    <t>из них за счет:</t>
  </si>
  <si>
    <t>млн руб.</t>
  </si>
  <si>
    <t>осталось</t>
  </si>
  <si>
    <t>финансирование</t>
  </si>
  <si>
    <r>
      <t>остаток</t>
    </r>
    <r>
      <rPr>
        <vertAlign val="superscript"/>
        <sz val="8"/>
        <rFont val="Times New Roman"/>
        <family val="1"/>
        <charset val="204"/>
      </rPr>
      <t>4</t>
    </r>
  </si>
  <si>
    <t>полная</t>
  </si>
  <si>
    <t>мероприятия, год</t>
  </si>
  <si>
    <t>инвестицион-</t>
  </si>
  <si>
    <t>роприятия, предусмот-</t>
  </si>
  <si>
    <t>отклонений</t>
  </si>
  <si>
    <t>млн руб. без НДС</t>
  </si>
  <si>
    <r>
      <t>полнения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,</t>
    </r>
  </si>
  <si>
    <t>цию/выполнения</t>
  </si>
  <si>
    <t>зации согласно</t>
  </si>
  <si>
    <t>ционного проекта/ме-</t>
  </si>
  <si>
    <t>Причины</t>
  </si>
  <si>
    <r>
      <t>Отклонения</t>
    </r>
    <r>
      <rPr>
        <vertAlign val="superscript"/>
        <sz val="8"/>
        <rFont val="Times New Roman"/>
        <family val="1"/>
        <charset val="204"/>
      </rPr>
      <t>2</t>
    </r>
  </si>
  <si>
    <t>Стоимостная оценка инвестиций,</t>
  </si>
  <si>
    <t>Стадия вы-</t>
  </si>
  <si>
    <t>Срок ввода в эксплуата-</t>
  </si>
  <si>
    <t>Период реали-</t>
  </si>
  <si>
    <t>Наименование инвести-</t>
  </si>
  <si>
    <t>Таблица 1</t>
  </si>
  <si>
    <r>
      <t>5</t>
    </r>
    <r>
      <rPr>
        <sz val="8"/>
        <rFont val="Times New Roman"/>
        <family val="1"/>
        <charset val="204"/>
      </rPr>
      <t xml:space="preserve"> При государственном регулировании цен (тарифов) с применением метода обеспечения доходности инвестированного капитала.</t>
    </r>
  </si>
  <si>
    <r>
      <t>4</t>
    </r>
    <r>
      <rPr>
        <sz val="8"/>
        <rFont val="Times New Roman"/>
        <family val="1"/>
        <charset val="204"/>
      </rPr>
      <t xml:space="preserve"> В ценах отчетного года.</t>
    </r>
  </si>
  <si>
    <r>
      <t>3</t>
    </r>
    <r>
      <rPr>
        <sz val="8"/>
        <rFont val="Times New Roman"/>
        <family val="1"/>
        <charset val="204"/>
      </rPr>
      <t xml:space="preserve"> В соответствии с утвержденной инвестиционной программой.</t>
    </r>
  </si>
  <si>
    <r>
      <t>2</t>
    </r>
    <r>
      <rPr>
        <sz val="8"/>
        <rFont val="Times New Roman"/>
        <family val="1"/>
        <charset val="204"/>
      </rPr>
      <t xml:space="preserve"> Нарастающим итогом за год.</t>
    </r>
  </si>
  <si>
    <t>на финансирование инвестиционных проектов (отдельных мероприятий), предусмотренных инвестиционной программой.</t>
  </si>
  <si>
    <r>
      <t>1</t>
    </r>
    <r>
      <rPr>
        <sz val="8"/>
        <rFont val="Times New Roman"/>
        <family val="1"/>
        <charset val="204"/>
      </rPr>
      <t xml:space="preserve"> Решение об установлении цен (тарифов), при принятии которого в состав необходимой валовой выручки указанного субъекта контроля (надзора) включены расходы, запланированные</t>
    </r>
  </si>
  <si>
    <r>
      <t>Возврат инвестированного капитала</t>
    </r>
    <r>
      <rPr>
        <vertAlign val="superscript"/>
        <sz val="10"/>
        <rFont val="Times New Roman"/>
        <family val="1"/>
        <charset val="204"/>
      </rPr>
      <t>5</t>
    </r>
  </si>
  <si>
    <t>Е.</t>
  </si>
  <si>
    <r>
      <t>Доход на инвестированный капитал</t>
    </r>
    <r>
      <rPr>
        <vertAlign val="superscript"/>
        <sz val="10"/>
        <rFont val="Times New Roman"/>
        <family val="1"/>
        <charset val="204"/>
      </rPr>
      <t>5</t>
    </r>
  </si>
  <si>
    <t>Д.</t>
  </si>
  <si>
    <t>Справочно:</t>
  </si>
  <si>
    <t>Лизинг</t>
  </si>
  <si>
    <t>Г.1.</t>
  </si>
  <si>
    <t>Прочие источники финансирования, в т. ч.:</t>
  </si>
  <si>
    <t>Г.</t>
  </si>
  <si>
    <t>В.</t>
  </si>
  <si>
    <t>...</t>
  </si>
  <si>
    <t xml:space="preserve"> - </t>
  </si>
  <si>
    <t>Наименование источника</t>
  </si>
  <si>
    <t>Б.3.1.</t>
  </si>
  <si>
    <t>Прочие привлеченные средства</t>
  </si>
  <si>
    <t>Б.3.</t>
  </si>
  <si>
    <t>Займы</t>
  </si>
  <si>
    <t>Б.2.</t>
  </si>
  <si>
    <t>Кредиты</t>
  </si>
  <si>
    <t>Б.1.</t>
  </si>
  <si>
    <t>Привлеченные средства, в т. ч.:</t>
  </si>
  <si>
    <t>Б.</t>
  </si>
  <si>
    <t>…</t>
  </si>
  <si>
    <t>А.3.1.</t>
  </si>
  <si>
    <t>Прочие собственные средства</t>
  </si>
  <si>
    <t>А.3.</t>
  </si>
  <si>
    <t>Амортизационные отчисления</t>
  </si>
  <si>
    <t>А.2.</t>
  </si>
  <si>
    <t>за счет платы за технологическое присоединение</t>
  </si>
  <si>
    <t>А.1.1.1.1.</t>
  </si>
  <si>
    <t>прибыль, направляемая на инвестиции, в т. ч.:</t>
  </si>
  <si>
    <t>А.1.1.1.</t>
  </si>
  <si>
    <t>прибыль по каждому регулируемому виду деятельности, в т. ч.:</t>
  </si>
  <si>
    <t>А.1.1.</t>
  </si>
  <si>
    <t>Чистая прибыль, в т. ч.:</t>
  </si>
  <si>
    <t>А.1.</t>
  </si>
  <si>
    <t>Собственные средства, в т. ч.:</t>
  </si>
  <si>
    <t>А.</t>
  </si>
  <si>
    <t>В С Е Г О,</t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</si>
  <si>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</si>
  <si>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План</t>
    </r>
    <r>
      <rPr>
        <vertAlign val="superscript"/>
        <sz val="10"/>
        <rFont val="Times New Roman"/>
        <family val="1"/>
        <charset val="204"/>
      </rPr>
      <t>3</t>
    </r>
  </si>
  <si>
    <r>
      <t>Отклонения</t>
    </r>
    <r>
      <rPr>
        <vertAlign val="superscript"/>
        <sz val="10"/>
        <rFont val="Times New Roman"/>
        <family val="1"/>
        <charset val="204"/>
      </rPr>
      <t>2</t>
    </r>
  </si>
  <si>
    <t>Объем финансирования (отчетный</t>
  </si>
  <si>
    <t>Источник финансирования</t>
  </si>
  <si>
    <t>№№</t>
  </si>
  <si>
    <t>Таблица 2</t>
  </si>
  <si>
    <t xml:space="preserve">       </t>
  </si>
  <si>
    <t>Главный инженер                                                                                С.Н. Зуев</t>
  </si>
  <si>
    <t xml:space="preserve">            Реализация мероприятий в отчётном периоде  производилось хозяйственным способом, что позволило значительно снизить стоимость работ.   </t>
  </si>
  <si>
    <t>ИТОГО</t>
  </si>
  <si>
    <t>Устройство узлов коммерческого учёта тепловой энергии в точках поставки в тепловой камере ТК-10</t>
  </si>
  <si>
    <t>Устройство узла коммерческого учёта тепловой энергии в точках поставки в теплопункте на ВНС Котельной</t>
  </si>
  <si>
    <t xml:space="preserve">Устройство узла коммерческого учёта тепловой энергии в точке поставки в тепловой камере ТК-8 </t>
  </si>
  <si>
    <t>Устройство узла коммерческого учёта тепловой энергии в точке поставки на здание ООО "СМТ" (Днепропетровский пр.,5 стр.1)</t>
  </si>
  <si>
    <t>Устройство узла коммерческого учёта тепловой энергии в точке поставки  на здание ООО "СМТ" (Днепропетровский пр.,7)</t>
  </si>
  <si>
    <t xml:space="preserve">Устройство узла коммерческого учёта в тепловой камере ТК-29 </t>
  </si>
  <si>
    <t>4.1</t>
  </si>
  <si>
    <t>4.2</t>
  </si>
  <si>
    <t>4.3</t>
  </si>
  <si>
    <t>4.4</t>
  </si>
  <si>
    <t>4.5</t>
  </si>
  <si>
    <t>4.6</t>
  </si>
  <si>
    <t>Руководитель направления тариф.рег.</t>
  </si>
  <si>
    <t>2020</t>
  </si>
  <si>
    <t>020</t>
  </si>
  <si>
    <t>Приказ ДЭПиР Москвы от 30 октября 2019 г. № 168-ТР "О корректировке на 2020-2023 годы устанволенных долгосрочных тарифов на тепловую энергию (мощность), поставляемую потребителям акционерного общества "Научно-исследовательский центр электронной вычислительной техники»</t>
  </si>
  <si>
    <t>28 октября 2019 года, Приказ № 461-ТД «Об утверждении инвестиционной программы акционерного общества «Научно-исследовательский центр электронной вычислительной техники» в сфере теплоснабжения на 2020-2024 годы»</t>
  </si>
  <si>
    <t>(2020 год)</t>
  </si>
  <si>
    <t>с ндс</t>
  </si>
  <si>
    <t>без ндс</t>
  </si>
  <si>
    <t>млн.р</t>
  </si>
  <si>
    <t>год 2020), млн руб. без НДС</t>
  </si>
  <si>
    <t>ИТОГО за 1-ый квартал</t>
  </si>
  <si>
    <t>Кол-во УУТЭ по мероприятию, шт.</t>
  </si>
  <si>
    <t>Объем финансирования, 2020 год тыс. руб. с НДС</t>
  </si>
  <si>
    <t>2020 – 2024 гг.</t>
  </si>
  <si>
    <t>Департамент экономической политики и развития (ДЭПиР) города Москвы</t>
  </si>
  <si>
    <t>Электронная почта dprm@mos.ru</t>
  </si>
  <si>
    <t>Заместитель руководителя Департамента экономической политики и развития (ДЭПиР) города Москвы Д.В. Путин</t>
  </si>
  <si>
    <t>125032 г. Москва, Тверская улица, д.13</t>
  </si>
  <si>
    <t>Тел.: 8 (495) 957-72-17 Факс:  8 (495) 629-3342</t>
  </si>
  <si>
    <t>Профинансировано к 2020г.</t>
  </si>
  <si>
    <t>Форма 2ИП-ТС</t>
  </si>
  <si>
    <t>Приложение № 2 к приказу</t>
  </si>
  <si>
    <t>Минстроя России от 13.08.2014 N 459/пр</t>
  </si>
  <si>
    <t xml:space="preserve">                   Инвестиционная программа</t>
  </si>
  <si>
    <t>АО «НИЦЭВТ»</t>
  </si>
  <si>
    <t>в сфере теплоснабжения на 2020-2024 гг.</t>
  </si>
  <si>
    <t>N п/п</t>
  </si>
  <si>
    <t>Описание и место расположения объекта*</t>
  </si>
  <si>
    <t>Расходы на реализацию мероприятий в прогнозных ценах, тыс. руб. (с НДС)</t>
  </si>
  <si>
    <t>Наименование показателя (мощность, протяженность, диаметр и т.п.)</t>
  </si>
  <si>
    <t xml:space="preserve">Снижение финансовых расходов АО «НИЦЭВТ» по оплате потерь тепловой энергии в тепловых сетях Абонентов путём устройства в точке поставки узла коммерческого учета тепловой энергии, поставляемой сторонним потребителям </t>
  </si>
  <si>
    <t>Подземная тепловая камера ТК-10 на ул.Сумская рядом с выездом из ГСК "Днепр" (Варшавское ш., вл.127), тепловой сети АО "НИЦЭВТ" (кадастровый № 77:05:0007003:2684); точки поставки на потребителей: АО "МЗ"Сапфир" и ООО"Инвестресурс"</t>
  </si>
  <si>
    <t>Сверхнормативные потери теплоэнергии, относимые на тепловые сети сторонних потребителей</t>
  </si>
  <si>
    <t xml:space="preserve">доля потерь, % </t>
  </si>
  <si>
    <t>Индивидуальный тепловой пункт (ИТП) в здании водонасосной станции (ВНС) водозабора Котельной по адресу г.Москва, ул. Дорожная, вл.8, сооружение 14 (кадастровый № 77:05:0007003:2574); точки поставки на потребителей: ООО"Растком" и ГБУ"Жилищник района Чертаново Центральное"</t>
  </si>
  <si>
    <t>Подземная тепловая камера ТК-8, расположенная в проходном Коммуникационном коллекторе (кадастровый № 77:05:0006005:2273 инв.№45:296:002:000006720:0008) литер Сооружение 1 по адресу г.Москва. Варшавское ш., 125; точка поставки на потребителя ООО"МКТБ-Инвест"</t>
  </si>
  <si>
    <t>4.6_ЛСР_УУТЭ_для ДНЕПРОПЕТРОВСКИЙ ПР-Д, Д.5, СТР.1.pdf</t>
  </si>
  <si>
    <t>Место врезки в надземный участок теплосети АО "НИЦЭВТ" (кадастровый № 77:05:0007003:2684) проложенный по ул. Сумская рядом с въездом в ГСК "Днепр" по адресу Варшавское ш., вл.127; точка поставки на потребителя ООО "СМТ", находящемуся по адресу 
Днепропетровский пр., 5, стр. 1.</t>
  </si>
  <si>
    <t xml:space="preserve">  в надземный участок теплосети АО "НИЦЭВТ" в районе восточного торца здания котельной АО "НИЦЭВТ"(ул.Дорожная ,д.1., вл.8.) в ответвления, идущего на здание ООО "СМТ", находящемуся по адресу Днепропетровский пр., 7 </t>
  </si>
  <si>
    <t>Место врезки в надземный участок теплосети АО "НИЦЭВТ" (кадастровый № 77:05:0007003:2684) в районе западного торца здания котельной АО "НИЦЭВТ"  (кадастровый № 77:05:0007003:1165) по адресу Дорожная, д.1, вл.8; точка поставки на потребителя ООО "СМТ", находящемуся по адресу 
Днепропетровский пр., 7</t>
  </si>
  <si>
    <t>Подземная тепловая камера ТК-29 теплосети АО "НИЦЭВТ" (кадастровый № 77:05:0007003:2684) на ул.Дорожная; точка поставки на потребителя ПАО "МОЭК" для здания по адресу ул. Дорожная, д 1 корп.2 стр.3</t>
  </si>
  <si>
    <t>Всего по группе 4</t>
  </si>
  <si>
    <t>ИТОГО по программе</t>
  </si>
  <si>
    <t xml:space="preserve">* ПРИМЕЧАНИЕ: расположение объектов смотреть на Схеме теплоснабжения </t>
  </si>
  <si>
    <t>гр.4.</t>
  </si>
  <si>
    <t>СУММА</t>
  </si>
  <si>
    <t>расчёт тарифной составл и собств средств</t>
  </si>
  <si>
    <t>амортиз план</t>
  </si>
  <si>
    <t>если аморт &lt; планов сумм по ИП, то использ.собств ср</t>
  </si>
  <si>
    <t>указать вид деятельности</t>
  </si>
  <si>
    <t>Некомбинир. выработка-передача-сбыт-тепловой энергии</t>
  </si>
  <si>
    <r>
      <t>кредиты</t>
    </r>
    <r>
      <rPr>
        <sz val="12"/>
        <color indexed="8"/>
        <rFont val="Arial Cyr"/>
        <charset val="204"/>
      </rPr>
      <t>*</t>
    </r>
  </si>
  <si>
    <t xml:space="preserve">Бюджетное финансирование </t>
  </si>
  <si>
    <t xml:space="preserve">   </t>
  </si>
  <si>
    <t xml:space="preserve">М.П.                                                  </t>
  </si>
  <si>
    <t>Форма N 3-ИП ТС</t>
  </si>
  <si>
    <t>Приложение № 3 к приказу</t>
  </si>
  <si>
    <t>Плановые значения показателей,</t>
  </si>
  <si>
    <t xml:space="preserve"> достижение которых предусмотрено в результате реализации</t>
  </si>
  <si>
    <t>Программы АО «НИЦЭВТ»</t>
  </si>
  <si>
    <t>фактические значения</t>
  </si>
  <si>
    <t>Утвержденный период</t>
  </si>
  <si>
    <t>Удельный расход электрической энергии на транспортировку теплоносителя</t>
  </si>
  <si>
    <t>кВт·ч/м3</t>
  </si>
  <si>
    <t>т.у.т./Гкал</t>
  </si>
  <si>
    <t>т.у.т./м3 &lt;*&gt;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</si>
  <si>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</si>
  <si>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 от полезного отпуска тепловой энергии</t>
  </si>
  <si>
    <t>тонн в год для воды &lt;**&gt;</t>
  </si>
  <si>
    <t>куб. м для пара &lt;***&gt;</t>
  </si>
  <si>
    <t>Снижение выбросов окислов азота в пересчете на NOх, тонн в год</t>
  </si>
  <si>
    <t>0</t>
  </si>
  <si>
    <t xml:space="preserve">М.П.                                                        </t>
  </si>
  <si>
    <t>Форма N 4-ИП ТС</t>
  </si>
  <si>
    <t>Приложение № 4 к приказу</t>
  </si>
  <si>
    <t xml:space="preserve"> Показатели надежности</t>
  </si>
  <si>
    <t xml:space="preserve"> и энергетической эффективности объектов централизованного</t>
  </si>
  <si>
    <t xml:space="preserve"> теплоснабжения АО «НИЦЭВТ»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</si>
  <si>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</si>
  <si>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</si>
  <si>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Величина технологических потерь при передаче тепловой энергии, теплоносителя по тепловым сетям, Гкал</t>
  </si>
  <si>
    <t xml:space="preserve">Районная тепловая станция (РТС) </t>
  </si>
  <si>
    <t xml:space="preserve">Тепловые сети </t>
  </si>
  <si>
    <t xml:space="preserve">    М.П.                          </t>
  </si>
  <si>
    <t>Материальная характеристика сети</t>
  </si>
  <si>
    <t>магистральн</t>
  </si>
  <si>
    <t>разводящ</t>
  </si>
  <si>
    <t>Удельная материальная характеристика плотности тепловой нагрузки</t>
  </si>
  <si>
    <t>Полезный отпуск в 2018г.  Факт</t>
  </si>
  <si>
    <t>Форма 5ИП-ТС</t>
  </si>
  <si>
    <t>Приложение № 5 к приказу</t>
  </si>
  <si>
    <t>Финансовый план</t>
  </si>
  <si>
    <t>по Программе АО "НИЦЭВТ"</t>
  </si>
  <si>
    <t>в сфере теплоснабжения на 2020-2022 годы</t>
  </si>
  <si>
    <t>Прочие источники финансирования, в т.ч. лизинг *</t>
  </si>
  <si>
    <t>Главный инженер                                           С.Н.Зуев</t>
  </si>
  <si>
    <t xml:space="preserve">    М.П.                                                   </t>
  </si>
  <si>
    <t>По Протоколу ДЭПиР 62/1 от 28.10.2019 по утв. ИПР АО "НИЦЭВТ"</t>
  </si>
  <si>
    <t>Собств средства</t>
  </si>
  <si>
    <t xml:space="preserve">  -  амортизация</t>
  </si>
  <si>
    <t>ВСЕГО</t>
  </si>
  <si>
    <t>Финансирование предусмотрено в IV квартале после выполнения работ</t>
  </si>
  <si>
    <t>м2</t>
  </si>
  <si>
    <t>Гкал текущ</t>
  </si>
  <si>
    <t>Гкал 2020</t>
  </si>
  <si>
    <t xml:space="preserve">Инвестиционной программы АО "НИЦЭВТ" в сфере теплоснабжения на 2020-2024 гг  </t>
  </si>
  <si>
    <t xml:space="preserve">          Во 1-ом квартале 2020г. реализация мероприятий не планировалась.</t>
  </si>
  <si>
    <t xml:space="preserve">Отчет об источниках финансирования инвестиционной программы АО "НИЦЭВТ" </t>
  </si>
  <si>
    <t>Отчет об исполнении инвестиционной программы АО "НИЦЭВТ"</t>
  </si>
  <si>
    <t>Акционерное общество «Научно-исследовательский центр электронной вычислительной техники (АО «НИЦЭВТ»)</t>
  </si>
  <si>
    <t>II кв.2020</t>
  </si>
  <si>
    <t>II</t>
  </si>
  <si>
    <t>июля</t>
  </si>
  <si>
    <t>В С Е Г О за 2 кв. 2020г.</t>
  </si>
  <si>
    <t>III кв.2020</t>
  </si>
  <si>
    <t>IIIкв.2020</t>
  </si>
  <si>
    <t>III</t>
  </si>
  <si>
    <t>октября</t>
  </si>
  <si>
    <t>перенос закупочных процедур</t>
  </si>
  <si>
    <t xml:space="preserve"> </t>
  </si>
  <si>
    <t>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</si>
</sst>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%"/>
    <numFmt numFmtId="166" formatCode="0.0000"/>
    <numFmt numFmtId="167" formatCode="0.0"/>
    <numFmt numFmtId="168" formatCode="0.000"/>
    <numFmt numFmtId="169" formatCode="#,##0.00_ ;\-#,##0.00\ "/>
    <numFmt numFmtId="170" formatCode="_-* #,##0_р_._-;\-* #,##0_р_._-;_-* &quot;-&quot;??_р_._-;_-@_-"/>
    <numFmt numFmtId="171" formatCode="_-* #,##0.000_р_._-;\-* #,##0.000_р_._-;_-* &quot;-&quot;??_р_._-;_-@_-"/>
    <numFmt numFmtId="172" formatCode="_(&quot;$&quot;* #,##0.00_);_(&quot;$&quot;* \(#,##0.00\);_(&quot;$&quot;* &quot;-&quot;??_);_(@_)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indexed="8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indexed="8"/>
      <name val="Courier New"/>
      <family val="3"/>
      <charset val="204"/>
    </font>
    <font>
      <sz val="8"/>
      <name val="Courier New"/>
      <family val="3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Agency FB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5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1" fillId="0" borderId="0"/>
    <xf numFmtId="0" fontId="35" fillId="0" borderId="0"/>
    <xf numFmtId="0" fontId="4" fillId="0" borderId="0"/>
    <xf numFmtId="0" fontId="1" fillId="0" borderId="0"/>
    <xf numFmtId="0" fontId="4" fillId="0" borderId="0"/>
    <xf numFmtId="0" fontId="35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172" fontId="35" fillId="0" borderId="0" applyFont="0" applyFill="0" applyBorder="0" applyAlignment="0" applyProtection="0"/>
  </cellStyleXfs>
  <cellXfs count="632">
    <xf numFmtId="0" fontId="0" fillId="0" borderId="0" xfId="0"/>
    <xf numFmtId="0" fontId="5" fillId="0" borderId="0" xfId="3" applyFont="1"/>
    <xf numFmtId="0" fontId="5" fillId="0" borderId="0" xfId="3" applyFont="1" applyAlignment="1">
      <alignment horizontal="right"/>
    </xf>
    <xf numFmtId="0" fontId="6" fillId="0" borderId="0" xfId="3" applyFont="1"/>
    <xf numFmtId="0" fontId="7" fillId="0" borderId="0" xfId="3" applyFont="1"/>
    <xf numFmtId="0" fontId="8" fillId="0" borderId="0" xfId="3" applyFont="1"/>
    <xf numFmtId="0" fontId="9" fillId="0" borderId="0" xfId="3" applyFont="1"/>
    <xf numFmtId="0" fontId="7" fillId="0" borderId="0" xfId="3" applyFont="1" applyAlignment="1">
      <alignment horizontal="right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5" fillId="0" borderId="0" xfId="3" applyFont="1" applyAlignment="1">
      <alignment horizontal="left"/>
    </xf>
    <xf numFmtId="0" fontId="10" fillId="0" borderId="0" xfId="3" applyFont="1"/>
    <xf numFmtId="0" fontId="14" fillId="0" borderId="0" xfId="0" applyFont="1" applyFill="1" applyBorder="1"/>
    <xf numFmtId="0" fontId="15" fillId="0" borderId="0" xfId="0" applyFont="1" applyFill="1" applyBorder="1" applyAlignment="1">
      <alignment horizontal="left" vertical="center" indent="5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 indent="1"/>
    </xf>
    <xf numFmtId="0" fontId="0" fillId="0" borderId="12" xfId="0" applyBorder="1" applyAlignment="1">
      <alignment vertical="top" wrapText="1"/>
    </xf>
    <xf numFmtId="0" fontId="17" fillId="0" borderId="0" xfId="0" applyFont="1"/>
    <xf numFmtId="165" fontId="0" fillId="0" borderId="0" xfId="2" applyNumberFormat="1" applyFont="1"/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" fontId="19" fillId="0" borderId="12" xfId="0" applyNumberFormat="1" applyFont="1" applyFill="1" applyBorder="1" applyAlignment="1">
      <alignment vertical="center" wrapText="1"/>
    </xf>
    <xf numFmtId="4" fontId="0" fillId="0" borderId="0" xfId="0" applyNumberFormat="1"/>
    <xf numFmtId="0" fontId="20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/>
    <xf numFmtId="0" fontId="0" fillId="0" borderId="0" xfId="0" applyBorder="1"/>
    <xf numFmtId="0" fontId="15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vertical="center" wrapText="1"/>
    </xf>
    <xf numFmtId="10" fontId="23" fillId="0" borderId="12" xfId="0" applyNumberFormat="1" applyFont="1" applyBorder="1" applyAlignment="1">
      <alignment horizontal="right" vertical="center" wrapText="1"/>
    </xf>
    <xf numFmtId="10" fontId="23" fillId="0" borderId="12" xfId="0" applyNumberFormat="1" applyFont="1" applyFill="1" applyBorder="1" applyAlignment="1">
      <alignment vertical="center" wrapText="1"/>
    </xf>
    <xf numFmtId="10" fontId="23" fillId="0" borderId="12" xfId="0" applyNumberFormat="1" applyFont="1" applyBorder="1" applyAlignment="1">
      <alignment vertical="center" wrapText="1"/>
    </xf>
    <xf numFmtId="4" fontId="23" fillId="0" borderId="12" xfId="0" applyNumberFormat="1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 indent="2"/>
    </xf>
    <xf numFmtId="166" fontId="23" fillId="0" borderId="12" xfId="0" applyNumberFormat="1" applyFont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167" fontId="27" fillId="0" borderId="0" xfId="0" applyNumberFormat="1" applyFont="1" applyFill="1"/>
    <xf numFmtId="0" fontId="28" fillId="0" borderId="0" xfId="0" applyFont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 indent="2"/>
    </xf>
    <xf numFmtId="2" fontId="19" fillId="0" borderId="12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8" fillId="0" borderId="0" xfId="0" applyFont="1"/>
    <xf numFmtId="0" fontId="19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24" fillId="3" borderId="12" xfId="0" applyNumberFormat="1" applyFont="1" applyFill="1" applyBorder="1" applyAlignment="1">
      <alignment horizontal="right" vertical="center" wrapText="1"/>
    </xf>
    <xf numFmtId="4" fontId="23" fillId="3" borderId="12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4" fillId="3" borderId="12" xfId="0" applyFont="1" applyFill="1" applyBorder="1" applyAlignment="1">
      <alignment horizontal="right" vertical="center" wrapText="1"/>
    </xf>
    <xf numFmtId="0" fontId="23" fillId="3" borderId="12" xfId="0" applyFont="1" applyFill="1" applyBorder="1" applyAlignment="1">
      <alignment horizontal="right"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 indent="1"/>
    </xf>
    <xf numFmtId="4" fontId="23" fillId="0" borderId="12" xfId="0" applyNumberFormat="1" applyFont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168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165" fontId="15" fillId="0" borderId="0" xfId="2" applyNumberFormat="1" applyFont="1" applyFill="1"/>
    <xf numFmtId="0" fontId="15" fillId="0" borderId="0" xfId="0" applyFont="1" applyFill="1" applyAlignment="1">
      <alignment horizontal="right"/>
    </xf>
    <xf numFmtId="168" fontId="15" fillId="0" borderId="0" xfId="0" applyNumberFormat="1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/>
    <xf numFmtId="0" fontId="15" fillId="0" borderId="0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2" fontId="15" fillId="0" borderId="12" xfId="1" applyNumberFormat="1" applyFont="1" applyFill="1" applyBorder="1"/>
    <xf numFmtId="4" fontId="15" fillId="0" borderId="12" xfId="0" applyNumberFormat="1" applyFont="1" applyFill="1" applyBorder="1"/>
    <xf numFmtId="168" fontId="15" fillId="0" borderId="12" xfId="1" applyNumberFormat="1" applyFont="1" applyFill="1" applyBorder="1"/>
    <xf numFmtId="0" fontId="15" fillId="0" borderId="12" xfId="0" applyFont="1" applyFill="1" applyBorder="1" applyAlignment="1">
      <alignment vertical="center" wrapText="1"/>
    </xf>
    <xf numFmtId="0" fontId="15" fillId="4" borderId="0" xfId="0" applyFont="1" applyFill="1"/>
    <xf numFmtId="4" fontId="15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/>
    <xf numFmtId="0" fontId="15" fillId="0" borderId="12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8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 vertical="center" wrapText="1"/>
    </xf>
    <xf numFmtId="0" fontId="16" fillId="0" borderId="0" xfId="0" applyFont="1"/>
    <xf numFmtId="0" fontId="34" fillId="0" borderId="0" xfId="0" applyFont="1"/>
    <xf numFmtId="4" fontId="16" fillId="5" borderId="12" xfId="0" applyNumberFormat="1" applyFont="1" applyFill="1" applyBorder="1" applyAlignment="1">
      <alignment horizontal="center"/>
    </xf>
    <xf numFmtId="0" fontId="16" fillId="5" borderId="0" xfId="0" applyFont="1" applyFill="1"/>
    <xf numFmtId="0" fontId="16" fillId="0" borderId="0" xfId="0" applyFont="1" applyFill="1"/>
    <xf numFmtId="0" fontId="34" fillId="0" borderId="0" xfId="0" applyFont="1" applyFill="1"/>
    <xf numFmtId="9" fontId="15" fillId="0" borderId="12" xfId="2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wrapText="1"/>
    </xf>
    <xf numFmtId="4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36" fillId="0" borderId="0" xfId="0" applyFont="1"/>
    <xf numFmtId="0" fontId="37" fillId="0" borderId="0" xfId="5" applyFont="1" applyAlignment="1">
      <alignment horizontal="left" vertical="center"/>
    </xf>
    <xf numFmtId="0" fontId="18" fillId="0" borderId="0" xfId="6" applyFont="1" applyFill="1" applyBorder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37" fillId="0" borderId="0" xfId="5" applyFont="1" applyAlignment="1">
      <alignment horizontal="left"/>
    </xf>
    <xf numFmtId="0" fontId="37" fillId="0" borderId="0" xfId="5" applyFont="1" applyAlignment="1">
      <alignment horizontal="right" vertical="center"/>
    </xf>
    <xf numFmtId="49" fontId="37" fillId="0" borderId="0" xfId="5" applyNumberFormat="1" applyFont="1" applyAlignment="1">
      <alignment horizontal="right" vertical="center"/>
    </xf>
    <xf numFmtId="0" fontId="39" fillId="0" borderId="0" xfId="5" applyFont="1" applyAlignment="1">
      <alignment horizontal="left" vertical="center"/>
    </xf>
    <xf numFmtId="0" fontId="40" fillId="0" borderId="0" xfId="5" applyFont="1" applyAlignment="1">
      <alignment horizontal="left" vertical="center"/>
    </xf>
    <xf numFmtId="0" fontId="8" fillId="0" borderId="0" xfId="5" applyFont="1" applyBorder="1" applyAlignment="1">
      <alignment horizontal="center" vertical="center"/>
    </xf>
    <xf numFmtId="0" fontId="37" fillId="0" borderId="0" xfId="5" applyFont="1" applyBorder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29" fillId="0" borderId="0" xfId="5" applyFont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5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41" fillId="0" borderId="0" xfId="5" applyFont="1" applyAlignment="1">
      <alignment horizontal="left" vertical="center"/>
    </xf>
    <xf numFmtId="0" fontId="9" fillId="0" borderId="0" xfId="5" applyFont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/>
    <xf numFmtId="17" fontId="16" fillId="0" borderId="0" xfId="0" applyNumberFormat="1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 applyAlignment="1">
      <alignment wrapText="1"/>
    </xf>
    <xf numFmtId="4" fontId="16" fillId="0" borderId="0" xfId="0" applyNumberFormat="1" applyFont="1" applyFill="1"/>
    <xf numFmtId="0" fontId="22" fillId="0" borderId="12" xfId="0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wrapText="1"/>
    </xf>
    <xf numFmtId="0" fontId="44" fillId="0" borderId="12" xfId="0" applyFont="1" applyBorder="1" applyAlignment="1">
      <alignment wrapText="1"/>
    </xf>
    <xf numFmtId="4" fontId="44" fillId="0" borderId="12" xfId="0" applyNumberFormat="1" applyFont="1" applyBorder="1" applyAlignment="1">
      <alignment vertical="top" wrapText="1"/>
    </xf>
    <xf numFmtId="0" fontId="44" fillId="0" borderId="12" xfId="0" applyFont="1" applyBorder="1" applyAlignment="1">
      <alignment vertical="top" wrapText="1"/>
    </xf>
    <xf numFmtId="0" fontId="44" fillId="0" borderId="12" xfId="0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0" fontId="15" fillId="0" borderId="0" xfId="6" applyFont="1" applyFill="1" applyBorder="1" applyAlignment="1">
      <alignment horizontal="left" vertical="center"/>
    </xf>
    <xf numFmtId="4" fontId="9" fillId="0" borderId="0" xfId="5" applyNumberFormat="1" applyFont="1" applyAlignment="1">
      <alignment horizontal="left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/>
    <xf numFmtId="0" fontId="15" fillId="0" borderId="12" xfId="0" applyFont="1" applyFill="1" applyBorder="1" applyAlignment="1">
      <alignment horizontal="center" wrapText="1"/>
    </xf>
    <xf numFmtId="49" fontId="15" fillId="3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 wrapText="1"/>
    </xf>
    <xf numFmtId="4" fontId="15" fillId="3" borderId="12" xfId="0" applyNumberFormat="1" applyFont="1" applyFill="1" applyBorder="1" applyAlignment="1">
      <alignment horizontal="center"/>
    </xf>
    <xf numFmtId="2" fontId="15" fillId="3" borderId="12" xfId="1" applyNumberFormat="1" applyFont="1" applyFill="1" applyBorder="1"/>
    <xf numFmtId="0" fontId="15" fillId="3" borderId="12" xfId="0" applyFont="1" applyFill="1" applyBorder="1"/>
    <xf numFmtId="4" fontId="15" fillId="3" borderId="12" xfId="0" applyNumberFormat="1" applyFont="1" applyFill="1" applyBorder="1"/>
    <xf numFmtId="49" fontId="16" fillId="0" borderId="12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wrapText="1"/>
    </xf>
    <xf numFmtId="2" fontId="15" fillId="0" borderId="12" xfId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45" fillId="0" borderId="0" xfId="0" applyNumberFormat="1" applyFont="1" applyAlignment="1">
      <alignment horizontal="right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164" fontId="45" fillId="0" borderId="0" xfId="0" applyNumberFormat="1" applyFont="1" applyAlignment="1">
      <alignment horizontal="center"/>
    </xf>
    <xf numFmtId="0" fontId="45" fillId="0" borderId="0" xfId="0" applyFont="1" applyFill="1" applyAlignment="1">
      <alignment horizontal="justify" vertical="center"/>
    </xf>
    <xf numFmtId="164" fontId="0" fillId="0" borderId="0" xfId="0" applyNumberFormat="1"/>
    <xf numFmtId="164" fontId="0" fillId="0" borderId="0" xfId="0" applyNumberFormat="1" applyFill="1"/>
    <xf numFmtId="0" fontId="45" fillId="0" borderId="12" xfId="0" applyFont="1" applyFill="1" applyBorder="1" applyAlignment="1">
      <alignment horizontal="center" vertical="center" wrapText="1"/>
    </xf>
    <xf numFmtId="0" fontId="45" fillId="0" borderId="12" xfId="0" applyNumberFormat="1" applyFont="1" applyFill="1" applyBorder="1" applyAlignment="1">
      <alignment horizontal="center" vertical="center" wrapText="1"/>
    </xf>
    <xf numFmtId="49" fontId="45" fillId="0" borderId="12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4" fontId="46" fillId="0" borderId="12" xfId="0" applyNumberFormat="1" applyFont="1" applyFill="1" applyBorder="1" applyAlignment="1">
      <alignment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center" vertical="center" wrapText="1"/>
    </xf>
    <xf numFmtId="165" fontId="46" fillId="0" borderId="12" xfId="8" applyNumberFormat="1" applyFont="1" applyFill="1" applyBorder="1" applyAlignment="1">
      <alignment horizontal="center" vertical="center" wrapText="1"/>
    </xf>
    <xf numFmtId="169" fontId="46" fillId="0" borderId="12" xfId="0" applyNumberFormat="1" applyFont="1" applyFill="1" applyBorder="1" applyAlignment="1">
      <alignment vertical="center" wrapText="1"/>
    </xf>
    <xf numFmtId="169" fontId="46" fillId="0" borderId="12" xfId="0" applyNumberFormat="1" applyFont="1" applyFill="1" applyBorder="1" applyAlignment="1">
      <alignment horizontal="center" vertical="center" wrapText="1"/>
    </xf>
    <xf numFmtId="165" fontId="46" fillId="0" borderId="12" xfId="8" applyNumberFormat="1" applyFont="1" applyBorder="1" applyAlignment="1">
      <alignment horizontal="center" vertical="center" wrapText="1"/>
    </xf>
    <xf numFmtId="49" fontId="46" fillId="0" borderId="12" xfId="0" applyNumberFormat="1" applyFont="1" applyBorder="1" applyAlignment="1">
      <alignment vertical="center" wrapText="1"/>
    </xf>
    <xf numFmtId="169" fontId="46" fillId="0" borderId="12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 wrapText="1"/>
    </xf>
    <xf numFmtId="0" fontId="45" fillId="0" borderId="0" xfId="0" applyFont="1" applyFill="1"/>
    <xf numFmtId="0" fontId="45" fillId="0" borderId="0" xfId="0" applyFont="1"/>
    <xf numFmtId="0" fontId="45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right"/>
    </xf>
    <xf numFmtId="0" fontId="51" fillId="0" borderId="0" xfId="0" applyFont="1"/>
    <xf numFmtId="170" fontId="51" fillId="0" borderId="0" xfId="0" applyNumberFormat="1" applyFont="1" applyAlignment="1">
      <alignment horizontal="center"/>
    </xf>
    <xf numFmtId="170" fontId="51" fillId="0" borderId="0" xfId="0" applyNumberFormat="1" applyFont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right"/>
    </xf>
    <xf numFmtId="0" fontId="37" fillId="3" borderId="0" xfId="0" applyFont="1" applyFill="1"/>
    <xf numFmtId="169" fontId="46" fillId="3" borderId="12" xfId="0" applyNumberFormat="1" applyFont="1" applyFill="1" applyBorder="1" applyAlignment="1">
      <alignment vertical="center" wrapText="1"/>
    </xf>
    <xf numFmtId="170" fontId="51" fillId="0" borderId="0" xfId="0" applyNumberFormat="1" applyFont="1" applyFill="1" applyBorder="1" applyAlignment="1">
      <alignment horizontal="left" vertical="center" wrapText="1"/>
    </xf>
    <xf numFmtId="0" fontId="37" fillId="3" borderId="0" xfId="0" applyFont="1" applyFill="1" applyAlignment="1">
      <alignment vertical="center"/>
    </xf>
    <xf numFmtId="164" fontId="45" fillId="0" borderId="0" xfId="0" applyNumberFormat="1" applyFont="1"/>
    <xf numFmtId="170" fontId="45" fillId="0" borderId="0" xfId="0" applyNumberFormat="1" applyFo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169" fontId="45" fillId="0" borderId="0" xfId="0" applyNumberFormat="1" applyFont="1"/>
    <xf numFmtId="164" fontId="45" fillId="0" borderId="0" xfId="0" applyNumberFormat="1" applyFont="1" applyFill="1"/>
    <xf numFmtId="170" fontId="45" fillId="0" borderId="0" xfId="0" applyNumberFormat="1" applyFont="1" applyFill="1"/>
    <xf numFmtId="170" fontId="45" fillId="0" borderId="0" xfId="0" applyNumberFormat="1" applyFont="1" applyAlignment="1">
      <alignment horizontal="center"/>
    </xf>
    <xf numFmtId="170" fontId="45" fillId="0" borderId="12" xfId="0" applyNumberFormat="1" applyFont="1" applyBorder="1" applyAlignment="1">
      <alignment horizontal="center"/>
    </xf>
    <xf numFmtId="170" fontId="45" fillId="0" borderId="12" xfId="0" applyNumberFormat="1" applyFont="1" applyFill="1" applyBorder="1" applyAlignment="1">
      <alignment horizontal="center"/>
    </xf>
    <xf numFmtId="170" fontId="45" fillId="0" borderId="12" xfId="0" applyNumberFormat="1" applyFont="1" applyFill="1" applyBorder="1"/>
    <xf numFmtId="170" fontId="45" fillId="0" borderId="0" xfId="0" applyNumberFormat="1" applyFont="1" applyFill="1" applyAlignment="1">
      <alignment horizontal="center"/>
    </xf>
    <xf numFmtId="170" fontId="46" fillId="0" borderId="0" xfId="0" applyNumberFormat="1" applyFont="1" applyFill="1" applyBorder="1" applyAlignment="1">
      <alignment horizontal="center" vertical="center" wrapText="1"/>
    </xf>
    <xf numFmtId="170" fontId="46" fillId="0" borderId="0" xfId="0" applyNumberFormat="1" applyFont="1" applyBorder="1" applyAlignment="1">
      <alignment horizontal="center" vertical="center" wrapText="1"/>
    </xf>
    <xf numFmtId="170" fontId="33" fillId="0" borderId="0" xfId="0" applyNumberFormat="1" applyFont="1" applyAlignment="1">
      <alignment horizontal="center"/>
    </xf>
    <xf numFmtId="170" fontId="52" fillId="0" borderId="12" xfId="0" applyNumberFormat="1" applyFont="1" applyFill="1" applyBorder="1" applyAlignment="1">
      <alignment horizontal="center" vertical="center" wrapText="1"/>
    </xf>
    <xf numFmtId="170" fontId="46" fillId="0" borderId="12" xfId="0" applyNumberFormat="1" applyFont="1" applyFill="1" applyBorder="1" applyAlignment="1">
      <alignment horizontal="center" vertical="center" wrapText="1"/>
    </xf>
    <xf numFmtId="170" fontId="33" fillId="0" borderId="0" xfId="0" applyNumberFormat="1" applyFont="1" applyAlignment="1">
      <alignment horizontal="right"/>
    </xf>
    <xf numFmtId="0" fontId="45" fillId="0" borderId="12" xfId="0" applyFont="1" applyBorder="1" applyAlignment="1">
      <alignment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7" borderId="12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 wrapText="1"/>
    </xf>
    <xf numFmtId="170" fontId="45" fillId="0" borderId="12" xfId="0" applyNumberFormat="1" applyFont="1" applyBorder="1" applyAlignment="1">
      <alignment vertical="center" wrapText="1"/>
    </xf>
    <xf numFmtId="170" fontId="45" fillId="0" borderId="12" xfId="0" applyNumberFormat="1" applyFont="1" applyFill="1" applyBorder="1" applyAlignment="1">
      <alignment vertical="center" wrapText="1"/>
    </xf>
    <xf numFmtId="170" fontId="54" fillId="0" borderId="0" xfId="0" applyNumberFormat="1" applyFont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5" fillId="0" borderId="0" xfId="0" applyFont="1"/>
    <xf numFmtId="0" fontId="45" fillId="0" borderId="0" xfId="0" applyFont="1" applyAlignment="1">
      <alignment horizontal="justify" vertical="center"/>
    </xf>
    <xf numFmtId="166" fontId="45" fillId="0" borderId="12" xfId="0" applyNumberFormat="1" applyFont="1" applyBorder="1" applyAlignment="1">
      <alignment horizontal="center" vertical="center" wrapText="1"/>
    </xf>
    <xf numFmtId="168" fontId="45" fillId="0" borderId="12" xfId="0" applyNumberFormat="1" applyFont="1" applyBorder="1" applyAlignment="1">
      <alignment horizontal="center" vertical="center" wrapText="1"/>
    </xf>
    <xf numFmtId="164" fontId="45" fillId="0" borderId="12" xfId="9" applyFont="1" applyBorder="1" applyAlignment="1">
      <alignment horizontal="center" vertical="center" wrapText="1"/>
    </xf>
    <xf numFmtId="165" fontId="45" fillId="0" borderId="12" xfId="8" applyNumberFormat="1" applyFont="1" applyBorder="1" applyAlignment="1">
      <alignment horizontal="center" vertical="center" wrapText="1"/>
    </xf>
    <xf numFmtId="1" fontId="45" fillId="0" borderId="12" xfId="0" applyNumberFormat="1" applyFont="1" applyBorder="1" applyAlignment="1">
      <alignment horizontal="center" vertical="center" wrapText="1"/>
    </xf>
    <xf numFmtId="3" fontId="45" fillId="0" borderId="12" xfId="0" applyNumberFormat="1" applyFont="1" applyBorder="1" applyAlignment="1">
      <alignment horizontal="center" vertical="center" wrapText="1"/>
    </xf>
    <xf numFmtId="3" fontId="55" fillId="0" borderId="0" xfId="0" applyNumberFormat="1" applyFont="1"/>
    <xf numFmtId="10" fontId="45" fillId="0" borderId="12" xfId="8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vertical="center" wrapText="1"/>
    </xf>
    <xf numFmtId="0" fontId="54" fillId="6" borderId="12" xfId="0" applyFont="1" applyFill="1" applyBorder="1" applyAlignment="1">
      <alignment vertical="center" wrapText="1"/>
    </xf>
    <xf numFmtId="168" fontId="54" fillId="0" borderId="12" xfId="0" applyNumberFormat="1" applyFont="1" applyBorder="1" applyAlignment="1">
      <alignment horizontal="center" vertical="center" wrapText="1"/>
    </xf>
    <xf numFmtId="3" fontId="54" fillId="0" borderId="12" xfId="0" applyNumberFormat="1" applyFont="1" applyBorder="1" applyAlignment="1">
      <alignment vertical="center" wrapText="1"/>
    </xf>
    <xf numFmtId="0" fontId="46" fillId="0" borderId="0" xfId="0" applyFont="1" applyAlignment="1">
      <alignment horizontal="justify" vertical="center"/>
    </xf>
    <xf numFmtId="0" fontId="57" fillId="0" borderId="0" xfId="0" applyFont="1"/>
    <xf numFmtId="2" fontId="55" fillId="0" borderId="0" xfId="0" applyNumberFormat="1" applyFont="1"/>
    <xf numFmtId="0" fontId="55" fillId="0" borderId="0" xfId="0" applyFont="1" applyAlignment="1">
      <alignment horizontal="right"/>
    </xf>
    <xf numFmtId="4" fontId="55" fillId="0" borderId="0" xfId="0" applyNumberFormat="1" applyFont="1"/>
    <xf numFmtId="0" fontId="54" fillId="0" borderId="0" xfId="0" applyFont="1" applyAlignment="1"/>
    <xf numFmtId="0" fontId="5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58" fillId="0" borderId="0" xfId="0" applyFont="1" applyAlignment="1">
      <alignment horizontal="center" vertical="center"/>
    </xf>
    <xf numFmtId="169" fontId="45" fillId="0" borderId="12" xfId="0" applyNumberFormat="1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164" fontId="45" fillId="0" borderId="0" xfId="0" applyNumberFormat="1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170" fontId="18" fillId="0" borderId="0" xfId="0" applyNumberFormat="1" applyFont="1"/>
    <xf numFmtId="0" fontId="0" fillId="3" borderId="12" xfId="0" applyFill="1" applyBorder="1" applyAlignment="1">
      <alignment horizontal="center"/>
    </xf>
    <xf numFmtId="4" fontId="23" fillId="3" borderId="12" xfId="0" applyNumberFormat="1" applyFont="1" applyFill="1" applyBorder="1" applyAlignment="1">
      <alignment horizontal="center" vertical="center" wrapText="1"/>
    </xf>
    <xf numFmtId="4" fontId="24" fillId="3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171" fontId="0" fillId="0" borderId="0" xfId="0" applyNumberFormat="1"/>
    <xf numFmtId="4" fontId="15" fillId="3" borderId="12" xfId="0" applyNumberFormat="1" applyFont="1" applyFill="1" applyBorder="1" applyAlignment="1">
      <alignment horizontal="center" vertical="center"/>
    </xf>
    <xf numFmtId="9" fontId="15" fillId="3" borderId="12" xfId="2" applyFont="1" applyFill="1" applyBorder="1" applyAlignment="1">
      <alignment horizontal="center" vertical="center"/>
    </xf>
    <xf numFmtId="2" fontId="15" fillId="3" borderId="12" xfId="1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9" fontId="15" fillId="0" borderId="12" xfId="2" applyFont="1" applyFill="1" applyBorder="1" applyAlignment="1">
      <alignment horizontal="center" vertical="center"/>
    </xf>
    <xf numFmtId="2" fontId="15" fillId="0" borderId="12" xfId="1" applyNumberFormat="1" applyFont="1" applyFill="1" applyBorder="1" applyAlignment="1">
      <alignment horizontal="center" vertical="center"/>
    </xf>
    <xf numFmtId="0" fontId="45" fillId="6" borderId="12" xfId="0" applyFont="1" applyFill="1" applyBorder="1" applyAlignment="1">
      <alignment horizontal="center" vertical="center" wrapText="1"/>
    </xf>
    <xf numFmtId="169" fontId="45" fillId="6" borderId="12" xfId="0" applyNumberFormat="1" applyFont="1" applyFill="1" applyBorder="1" applyAlignment="1">
      <alignment vertical="center" wrapText="1"/>
    </xf>
    <xf numFmtId="0" fontId="55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/>
    </xf>
    <xf numFmtId="14" fontId="15" fillId="3" borderId="12" xfId="0" applyNumberFormat="1" applyFont="1" applyFill="1" applyBorder="1"/>
    <xf numFmtId="14" fontId="15" fillId="0" borderId="12" xfId="0" applyNumberFormat="1" applyFont="1" applyFill="1" applyBorder="1"/>
    <xf numFmtId="0" fontId="63" fillId="0" borderId="12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/>
    <xf numFmtId="0" fontId="63" fillId="0" borderId="0" xfId="0" applyFont="1"/>
    <xf numFmtId="0" fontId="32" fillId="0" borderId="0" xfId="0" applyFont="1" applyFill="1" applyAlignment="1"/>
    <xf numFmtId="0" fontId="32" fillId="0" borderId="0" xfId="0" applyFont="1" applyFill="1" applyAlignment="1">
      <alignment horizontal="left"/>
    </xf>
    <xf numFmtId="0" fontId="6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/>
    <xf numFmtId="0" fontId="22" fillId="0" borderId="0" xfId="0" applyFont="1"/>
    <xf numFmtId="164" fontId="15" fillId="3" borderId="12" xfId="0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 vertical="top"/>
    </xf>
    <xf numFmtId="0" fontId="12" fillId="0" borderId="5" xfId="3" applyFont="1" applyBorder="1" applyAlignment="1">
      <alignment horizontal="left" wrapText="1"/>
    </xf>
    <xf numFmtId="0" fontId="12" fillId="0" borderId="6" xfId="3" applyFont="1" applyBorder="1" applyAlignment="1">
      <alignment horizontal="left" wrapText="1"/>
    </xf>
    <xf numFmtId="0" fontId="12" fillId="0" borderId="7" xfId="3" applyFont="1" applyBorder="1" applyAlignment="1">
      <alignment horizontal="left" wrapText="1"/>
    </xf>
    <xf numFmtId="0" fontId="12" fillId="0" borderId="5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0" fontId="12" fillId="0" borderId="6" xfId="3" applyFont="1" applyBorder="1" applyAlignment="1">
      <alignment horizontal="center"/>
    </xf>
    <xf numFmtId="0" fontId="12" fillId="0" borderId="7" xfId="3" applyFont="1" applyBorder="1" applyAlignment="1">
      <alignment horizontal="left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0" fontId="11" fillId="0" borderId="5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0" fontId="11" fillId="0" borderId="7" xfId="3" applyFont="1" applyBorder="1" applyAlignment="1">
      <alignment horizontal="left"/>
    </xf>
    <xf numFmtId="4" fontId="12" fillId="0" borderId="6" xfId="3" applyNumberFormat="1" applyFont="1" applyBorder="1" applyAlignment="1">
      <alignment horizontal="center"/>
    </xf>
    <xf numFmtId="0" fontId="11" fillId="0" borderId="5" xfId="3" applyFont="1" applyBorder="1" applyAlignment="1">
      <alignment horizontal="left" wrapText="1"/>
    </xf>
    <xf numFmtId="0" fontId="11" fillId="0" borderId="6" xfId="3" applyFont="1" applyBorder="1" applyAlignment="1">
      <alignment horizontal="left" wrapText="1"/>
    </xf>
    <xf numFmtId="0" fontId="11" fillId="0" borderId="7" xfId="3" applyFont="1" applyBorder="1" applyAlignment="1">
      <alignment horizontal="left" wrapText="1"/>
    </xf>
    <xf numFmtId="4" fontId="12" fillId="0" borderId="5" xfId="3" applyNumberFormat="1" applyFont="1" applyBorder="1" applyAlignment="1">
      <alignment horizontal="center" vertical="top"/>
    </xf>
    <xf numFmtId="4" fontId="12" fillId="0" borderId="6" xfId="3" applyNumberFormat="1" applyFont="1" applyBorder="1" applyAlignment="1">
      <alignment horizontal="center" vertical="top"/>
    </xf>
    <xf numFmtId="4" fontId="12" fillId="0" borderId="7" xfId="3" applyNumberFormat="1" applyFont="1" applyBorder="1" applyAlignment="1">
      <alignment horizontal="center" vertical="top"/>
    </xf>
    <xf numFmtId="164" fontId="12" fillId="0" borderId="5" xfId="1" applyFont="1" applyBorder="1" applyAlignment="1">
      <alignment horizontal="center" vertical="top"/>
    </xf>
    <xf numFmtId="164" fontId="12" fillId="0" borderId="6" xfId="1" applyFont="1" applyBorder="1" applyAlignment="1">
      <alignment horizontal="center" vertical="top"/>
    </xf>
    <xf numFmtId="164" fontId="12" fillId="0" borderId="7" xfId="1" applyFont="1" applyBorder="1" applyAlignment="1">
      <alignment horizontal="center" vertical="top"/>
    </xf>
    <xf numFmtId="0" fontId="12" fillId="0" borderId="5" xfId="3" applyFont="1" applyBorder="1" applyAlignment="1">
      <alignment horizontal="center" vertical="top"/>
    </xf>
    <xf numFmtId="0" fontId="12" fillId="0" borderId="6" xfId="3" applyFont="1" applyBorder="1" applyAlignment="1">
      <alignment horizontal="center" vertical="top"/>
    </xf>
    <xf numFmtId="0" fontId="12" fillId="0" borderId="7" xfId="3" applyFont="1" applyBorder="1" applyAlignment="1">
      <alignment horizontal="center" vertical="top"/>
    </xf>
    <xf numFmtId="49" fontId="12" fillId="0" borderId="5" xfId="3" applyNumberFormat="1" applyFont="1" applyBorder="1" applyAlignment="1">
      <alignment horizontal="center" vertical="top"/>
    </xf>
    <xf numFmtId="49" fontId="12" fillId="0" borderId="6" xfId="3" applyNumberFormat="1" applyFont="1" applyBorder="1" applyAlignment="1">
      <alignment horizontal="center" vertical="top"/>
    </xf>
    <xf numFmtId="49" fontId="12" fillId="0" borderId="7" xfId="3" applyNumberFormat="1" applyFont="1" applyBorder="1" applyAlignment="1">
      <alignment horizontal="center" vertical="top"/>
    </xf>
    <xf numFmtId="0" fontId="12" fillId="0" borderId="5" xfId="3" applyFont="1" applyBorder="1" applyAlignment="1">
      <alignment horizontal="left" vertical="top" wrapText="1"/>
    </xf>
    <xf numFmtId="0" fontId="12" fillId="0" borderId="6" xfId="3" applyFont="1" applyBorder="1" applyAlignment="1">
      <alignment horizontal="left" vertical="top" wrapText="1"/>
    </xf>
    <xf numFmtId="0" fontId="12" fillId="0" borderId="7" xfId="3" applyFont="1" applyBorder="1" applyAlignment="1">
      <alignment horizontal="left" vertical="top" wrapText="1"/>
    </xf>
    <xf numFmtId="0" fontId="11" fillId="0" borderId="5" xfId="3" applyFont="1" applyBorder="1" applyAlignment="1">
      <alignment horizontal="center" vertical="top"/>
    </xf>
    <xf numFmtId="0" fontId="11" fillId="0" borderId="6" xfId="3" applyFont="1" applyBorder="1" applyAlignment="1">
      <alignment horizontal="center" vertical="top"/>
    </xf>
    <xf numFmtId="0" fontId="11" fillId="0" borderId="7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horizontal="center" vertical="top"/>
    </xf>
    <xf numFmtId="49" fontId="11" fillId="0" borderId="6" xfId="3" applyNumberFormat="1" applyFont="1" applyBorder="1" applyAlignment="1">
      <alignment horizontal="center" vertical="top"/>
    </xf>
    <xf numFmtId="49" fontId="11" fillId="0" borderId="7" xfId="3" applyNumberFormat="1" applyFont="1" applyBorder="1" applyAlignment="1">
      <alignment horizontal="center" vertical="top"/>
    </xf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top"/>
    </xf>
    <xf numFmtId="49" fontId="10" fillId="0" borderId="1" xfId="3" applyNumberFormat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top" wrapText="1"/>
    </xf>
    <xf numFmtId="0" fontId="11" fillId="0" borderId="6" xfId="3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49" fontId="11" fillId="0" borderId="5" xfId="3" applyNumberFormat="1" applyFont="1" applyBorder="1" applyAlignment="1">
      <alignment horizontal="center" vertical="top" wrapText="1"/>
    </xf>
    <xf numFmtId="49" fontId="11" fillId="0" borderId="6" xfId="3" applyNumberFormat="1" applyFont="1" applyBorder="1" applyAlignment="1">
      <alignment horizontal="center" vertical="top" wrapText="1"/>
    </xf>
    <xf numFmtId="49" fontId="11" fillId="0" borderId="7" xfId="3" applyNumberFormat="1" applyFont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top"/>
    </xf>
    <xf numFmtId="49" fontId="6" fillId="0" borderId="1" xfId="3" applyNumberFormat="1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/>
    </xf>
    <xf numFmtId="49" fontId="8" fillId="0" borderId="5" xfId="3" applyNumberFormat="1" applyFont="1" applyBorder="1" applyAlignment="1">
      <alignment horizontal="center"/>
    </xf>
    <xf numFmtId="49" fontId="8" fillId="0" borderId="6" xfId="3" applyNumberFormat="1" applyFont="1" applyBorder="1" applyAlignment="1">
      <alignment horizontal="center"/>
    </xf>
    <xf numFmtId="49" fontId="8" fillId="0" borderId="7" xfId="3" applyNumberFormat="1" applyFont="1" applyBorder="1" applyAlignment="1">
      <alignment horizontal="center"/>
    </xf>
    <xf numFmtId="0" fontId="8" fillId="0" borderId="5" xfId="3" applyFont="1" applyBorder="1" applyAlignment="1">
      <alignment horizontal="left" wrapText="1"/>
    </xf>
    <xf numFmtId="0" fontId="8" fillId="0" borderId="6" xfId="3" applyFont="1" applyBorder="1" applyAlignment="1">
      <alignment horizontal="left" wrapText="1"/>
    </xf>
    <xf numFmtId="0" fontId="8" fillId="0" borderId="7" xfId="3" applyFont="1" applyBorder="1" applyAlignment="1">
      <alignment horizontal="left" wrapText="1"/>
    </xf>
    <xf numFmtId="2" fontId="8" fillId="0" borderId="5" xfId="3" applyNumberFormat="1" applyFont="1" applyBorder="1" applyAlignment="1">
      <alignment horizont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4" fontId="8" fillId="0" borderId="5" xfId="3" applyNumberFormat="1" applyFont="1" applyBorder="1" applyAlignment="1">
      <alignment horizontal="center"/>
    </xf>
    <xf numFmtId="4" fontId="8" fillId="0" borderId="6" xfId="3" applyNumberFormat="1" applyFont="1" applyBorder="1" applyAlignment="1">
      <alignment horizontal="center"/>
    </xf>
    <xf numFmtId="4" fontId="8" fillId="0" borderId="7" xfId="3" applyNumberFormat="1" applyFont="1" applyBorder="1" applyAlignment="1">
      <alignment horizontal="center"/>
    </xf>
    <xf numFmtId="0" fontId="8" fillId="0" borderId="5" xfId="3" applyFont="1" applyBorder="1" applyAlignment="1">
      <alignment horizontal="left" wrapText="1" indent="1"/>
    </xf>
    <xf numFmtId="0" fontId="8" fillId="0" borderId="6" xfId="3" applyFont="1" applyBorder="1" applyAlignment="1">
      <alignment horizontal="left" wrapText="1" indent="1"/>
    </xf>
    <xf numFmtId="0" fontId="8" fillId="0" borderId="7" xfId="3" applyFont="1" applyBorder="1" applyAlignment="1">
      <alignment horizontal="left" wrapText="1" indent="1"/>
    </xf>
    <xf numFmtId="2" fontId="8" fillId="0" borderId="5" xfId="3" applyNumberFormat="1" applyFont="1" applyBorder="1" applyAlignment="1">
      <alignment horizontal="center"/>
    </xf>
    <xf numFmtId="0" fontId="8" fillId="0" borderId="5" xfId="3" applyFont="1" applyBorder="1" applyAlignment="1">
      <alignment horizontal="center" vertical="top"/>
    </xf>
    <xf numFmtId="0" fontId="8" fillId="0" borderId="6" xfId="3" applyFont="1" applyBorder="1" applyAlignment="1">
      <alignment horizontal="center" vertical="top"/>
    </xf>
    <xf numFmtId="0" fontId="8" fillId="0" borderId="7" xfId="3" applyFont="1" applyBorder="1" applyAlignment="1">
      <alignment horizontal="center" vertical="top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 wrapText="1"/>
    </xf>
    <xf numFmtId="0" fontId="8" fillId="0" borderId="0" xfId="3" applyFont="1" applyBorder="1" applyAlignment="1">
      <alignment horizontal="center" vertical="center"/>
    </xf>
    <xf numFmtId="49" fontId="65" fillId="0" borderId="1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top" wrapText="1"/>
    </xf>
    <xf numFmtId="0" fontId="10" fillId="0" borderId="6" xfId="3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0" fontId="8" fillId="0" borderId="0" xfId="5" applyFont="1" applyAlignment="1">
      <alignment horizontal="center" vertical="center"/>
    </xf>
    <xf numFmtId="0" fontId="37" fillId="0" borderId="0" xfId="5" applyFont="1" applyAlignment="1">
      <alignment horizontal="center" vertical="center" wrapText="1"/>
    </xf>
    <xf numFmtId="0" fontId="37" fillId="0" borderId="1" xfId="5" applyFont="1" applyFill="1" applyBorder="1" applyAlignment="1">
      <alignment horizontal="left" vertical="top" wrapText="1"/>
    </xf>
    <xf numFmtId="0" fontId="37" fillId="0" borderId="1" xfId="5" applyFont="1" applyBorder="1" applyAlignment="1">
      <alignment horizontal="left" vertical="top" wrapText="1"/>
    </xf>
    <xf numFmtId="0" fontId="8" fillId="0" borderId="2" xfId="5" applyFont="1" applyBorder="1" applyAlignment="1">
      <alignment horizontal="center" vertical="center"/>
    </xf>
    <xf numFmtId="0" fontId="37" fillId="0" borderId="1" xfId="5" applyFont="1" applyBorder="1" applyAlignment="1">
      <alignment horizontal="center" vertical="center"/>
    </xf>
    <xf numFmtId="0" fontId="37" fillId="0" borderId="1" xfId="5" applyFont="1" applyFill="1" applyBorder="1" applyAlignment="1">
      <alignment horizontal="center" vertical="center"/>
    </xf>
    <xf numFmtId="49" fontId="37" fillId="0" borderId="1" xfId="5" applyNumberFormat="1" applyFont="1" applyBorder="1" applyAlignment="1">
      <alignment horizontal="left" vertical="center"/>
    </xf>
    <xf numFmtId="0" fontId="37" fillId="0" borderId="1" xfId="5" applyFont="1" applyBorder="1" applyAlignment="1">
      <alignment horizontal="center" vertical="center" wrapText="1"/>
    </xf>
    <xf numFmtId="0" fontId="40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4" fontId="5" fillId="0" borderId="14" xfId="5" applyNumberFormat="1" applyFont="1" applyBorder="1" applyAlignment="1">
      <alignment horizontal="right" vertical="center"/>
    </xf>
    <xf numFmtId="4" fontId="6" fillId="0" borderId="12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164" fontId="6" fillId="0" borderId="5" xfId="5" applyNumberFormat="1" applyFont="1" applyFill="1" applyBorder="1" applyAlignment="1">
      <alignment horizontal="left" vertical="center" wrapText="1"/>
    </xf>
    <xf numFmtId="164" fontId="6" fillId="0" borderId="6" xfId="5" applyNumberFormat="1" applyFont="1" applyFill="1" applyBorder="1" applyAlignment="1">
      <alignment horizontal="left" vertical="center" wrapText="1"/>
    </xf>
    <xf numFmtId="164" fontId="6" fillId="0" borderId="7" xfId="5" applyNumberFormat="1" applyFont="1" applyFill="1" applyBorder="1" applyAlignment="1">
      <alignment horizontal="left" vertical="center" wrapText="1"/>
    </xf>
    <xf numFmtId="164" fontId="6" fillId="0" borderId="12" xfId="5" applyNumberFormat="1" applyFont="1" applyFill="1" applyBorder="1" applyAlignment="1">
      <alignment horizontal="left" vertical="center" wrapText="1"/>
    </xf>
    <xf numFmtId="0" fontId="6" fillId="0" borderId="12" xfId="5" applyFont="1" applyFill="1" applyBorder="1" applyAlignment="1">
      <alignment horizontal="left" vertical="center" wrapText="1"/>
    </xf>
    <xf numFmtId="0" fontId="5" fillId="0" borderId="12" xfId="5" applyFont="1" applyBorder="1" applyAlignment="1">
      <alignment horizontal="left" vertical="center"/>
    </xf>
    <xf numFmtId="0" fontId="6" fillId="0" borderId="12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4" xfId="5" applyFont="1" applyBorder="1" applyAlignment="1">
      <alignment horizontal="left" vertical="center"/>
    </xf>
    <xf numFmtId="9" fontId="5" fillId="0" borderId="14" xfId="2" applyFont="1" applyBorder="1" applyAlignment="1">
      <alignment horizontal="right" vertical="center"/>
    </xf>
    <xf numFmtId="0" fontId="6" fillId="0" borderId="14" xfId="5" applyFont="1" applyBorder="1" applyAlignment="1">
      <alignment horizontal="center" vertical="center"/>
    </xf>
    <xf numFmtId="0" fontId="29" fillId="0" borderId="14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29" fillId="0" borderId="10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9" fillId="0" borderId="11" xfId="5" applyFont="1" applyBorder="1" applyAlignment="1">
      <alignment horizontal="center" vertical="center"/>
    </xf>
    <xf numFmtId="0" fontId="29" fillId="0" borderId="8" xfId="5" applyFont="1" applyBorder="1" applyAlignment="1">
      <alignment horizontal="center" vertical="center"/>
    </xf>
    <xf numFmtId="0" fontId="29" fillId="0" borderId="0" xfId="5" applyFont="1" applyBorder="1" applyAlignment="1">
      <alignment horizontal="center" vertical="center"/>
    </xf>
    <xf numFmtId="0" fontId="29" fillId="0" borderId="9" xfId="5" applyFont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/>
    </xf>
    <xf numFmtId="0" fontId="29" fillId="0" borderId="5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49" fontId="9" fillId="0" borderId="5" xfId="5" applyNumberFormat="1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4" fontId="9" fillId="0" borderId="5" xfId="5" applyNumberFormat="1" applyFont="1" applyFill="1" applyBorder="1" applyAlignment="1">
      <alignment horizontal="left" vertical="center" wrapText="1"/>
    </xf>
    <xf numFmtId="0" fontId="9" fillId="0" borderId="6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6" fillId="0" borderId="7" xfId="5" applyFont="1" applyFill="1" applyBorder="1" applyAlignment="1">
      <alignment horizontal="left" vertical="center" wrapText="1"/>
    </xf>
    <xf numFmtId="0" fontId="29" fillId="0" borderId="13" xfId="5" applyFont="1" applyBorder="1" applyAlignment="1">
      <alignment horizontal="center" vertical="center"/>
    </xf>
    <xf numFmtId="49" fontId="9" fillId="3" borderId="5" xfId="5" applyNumberFormat="1" applyFont="1" applyFill="1" applyBorder="1" applyAlignment="1">
      <alignment horizontal="center" vertical="center"/>
    </xf>
    <xf numFmtId="0" fontId="9" fillId="3" borderId="6" xfId="5" applyFont="1" applyFill="1" applyBorder="1" applyAlignment="1">
      <alignment horizontal="center" vertical="center"/>
    </xf>
    <xf numFmtId="0" fontId="9" fillId="3" borderId="7" xfId="5" applyFont="1" applyFill="1" applyBorder="1" applyAlignment="1">
      <alignment horizontal="center" vertical="center"/>
    </xf>
    <xf numFmtId="4" fontId="9" fillId="3" borderId="5" xfId="5" applyNumberFormat="1" applyFont="1" applyFill="1" applyBorder="1" applyAlignment="1">
      <alignment horizontal="left" vertical="center" wrapText="1"/>
    </xf>
    <xf numFmtId="0" fontId="9" fillId="3" borderId="6" xfId="5" applyFont="1" applyFill="1" applyBorder="1" applyAlignment="1">
      <alignment horizontal="left" vertical="center" wrapText="1"/>
    </xf>
    <xf numFmtId="0" fontId="9" fillId="3" borderId="7" xfId="5" applyFont="1" applyFill="1" applyBorder="1" applyAlignment="1">
      <alignment horizontal="left" vertical="center" wrapText="1"/>
    </xf>
    <xf numFmtId="0" fontId="9" fillId="3" borderId="12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left" vertical="center" wrapText="1"/>
    </xf>
    <xf numFmtId="4" fontId="9" fillId="0" borderId="12" xfId="5" applyNumberFormat="1" applyFont="1" applyFill="1" applyBorder="1" applyAlignment="1">
      <alignment horizontal="right" vertical="center"/>
    </xf>
    <xf numFmtId="164" fontId="29" fillId="3" borderId="5" xfId="5" applyNumberFormat="1" applyFont="1" applyFill="1" applyBorder="1" applyAlignment="1">
      <alignment horizontal="left" vertical="center" wrapText="1"/>
    </xf>
    <xf numFmtId="164" fontId="29" fillId="3" borderId="6" xfId="5" applyNumberFormat="1" applyFont="1" applyFill="1" applyBorder="1" applyAlignment="1">
      <alignment horizontal="left" vertical="center" wrapText="1"/>
    </xf>
    <xf numFmtId="164" fontId="29" fillId="3" borderId="7" xfId="5" applyNumberFormat="1" applyFont="1" applyFill="1" applyBorder="1" applyAlignment="1">
      <alignment horizontal="left" vertical="center" wrapText="1"/>
    </xf>
    <xf numFmtId="4" fontId="9" fillId="3" borderId="12" xfId="5" applyNumberFormat="1" applyFont="1" applyFill="1" applyBorder="1" applyAlignment="1">
      <alignment horizontal="right" vertical="center"/>
    </xf>
    <xf numFmtId="4" fontId="9" fillId="3" borderId="12" xfId="5" applyNumberFormat="1" applyFont="1" applyFill="1" applyBorder="1" applyAlignment="1">
      <alignment horizontal="right" vertical="center" wrapText="1"/>
    </xf>
    <xf numFmtId="164" fontId="9" fillId="3" borderId="12" xfId="1" applyFont="1" applyFill="1" applyBorder="1" applyAlignment="1">
      <alignment horizontal="center" vertical="center"/>
    </xf>
    <xf numFmtId="0" fontId="9" fillId="3" borderId="12" xfId="5" applyNumberFormat="1" applyFont="1" applyFill="1" applyBorder="1" applyAlignment="1">
      <alignment horizontal="right" vertical="center"/>
    </xf>
    <xf numFmtId="164" fontId="9" fillId="0" borderId="12" xfId="1" applyFont="1" applyFill="1" applyBorder="1" applyAlignment="1">
      <alignment horizontal="center" vertical="center"/>
    </xf>
    <xf numFmtId="4" fontId="9" fillId="0" borderId="12" xfId="5" applyNumberFormat="1" applyFont="1" applyFill="1" applyBorder="1" applyAlignment="1">
      <alignment horizontal="right" vertical="center" wrapText="1"/>
    </xf>
    <xf numFmtId="164" fontId="9" fillId="0" borderId="5" xfId="5" applyNumberFormat="1" applyFont="1" applyFill="1" applyBorder="1" applyAlignment="1">
      <alignment horizontal="left" vertical="center" wrapText="1"/>
    </xf>
    <xf numFmtId="164" fontId="9" fillId="0" borderId="6" xfId="5" applyNumberFormat="1" applyFont="1" applyFill="1" applyBorder="1" applyAlignment="1">
      <alignment horizontal="left" vertical="center" wrapText="1"/>
    </xf>
    <xf numFmtId="164" fontId="9" fillId="0" borderId="7" xfId="5" applyNumberFormat="1" applyFont="1" applyFill="1" applyBorder="1" applyAlignment="1">
      <alignment horizontal="left" vertical="center" wrapText="1"/>
    </xf>
    <xf numFmtId="0" fontId="9" fillId="0" borderId="12" xfId="5" applyFont="1" applyBorder="1" applyAlignment="1">
      <alignment horizontal="center" vertical="center"/>
    </xf>
    <xf numFmtId="9" fontId="9" fillId="0" borderId="12" xfId="7" applyFont="1" applyBorder="1" applyAlignment="1">
      <alignment horizontal="center" vertical="center"/>
    </xf>
    <xf numFmtId="0" fontId="9" fillId="0" borderId="12" xfId="5" applyFont="1" applyBorder="1" applyAlignment="1">
      <alignment horizontal="left" vertical="center"/>
    </xf>
    <xf numFmtId="49" fontId="9" fillId="0" borderId="12" xfId="5" applyNumberFormat="1" applyFont="1" applyBorder="1" applyAlignment="1">
      <alignment horizontal="center" vertical="center"/>
    </xf>
    <xf numFmtId="0" fontId="9" fillId="0" borderId="5" xfId="5" applyFont="1" applyBorder="1" applyAlignment="1">
      <alignment horizontal="left" vertical="center"/>
    </xf>
    <xf numFmtId="0" fontId="9" fillId="0" borderId="6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4" fontId="9" fillId="0" borderId="12" xfId="5" applyNumberFormat="1" applyFont="1" applyBorder="1" applyAlignment="1">
      <alignment horizontal="right" vertical="center"/>
    </xf>
    <xf numFmtId="49" fontId="9" fillId="0" borderId="5" xfId="5" applyNumberFormat="1" applyFont="1" applyBorder="1" applyAlignment="1">
      <alignment horizontal="left" vertical="center"/>
    </xf>
    <xf numFmtId="49" fontId="9" fillId="0" borderId="6" xfId="5" applyNumberFormat="1" applyFont="1" applyBorder="1" applyAlignment="1">
      <alignment horizontal="left" vertical="center"/>
    </xf>
    <xf numFmtId="49" fontId="9" fillId="0" borderId="7" xfId="5" applyNumberFormat="1" applyFont="1" applyBorder="1" applyAlignment="1">
      <alignment horizontal="left" vertical="center"/>
    </xf>
    <xf numFmtId="9" fontId="9" fillId="0" borderId="12" xfId="7" applyNumberFormat="1" applyFont="1" applyBorder="1" applyAlignment="1">
      <alignment horizontal="center" vertical="center"/>
    </xf>
    <xf numFmtId="0" fontId="29" fillId="0" borderId="5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4" fontId="9" fillId="0" borderId="14" xfId="5" applyNumberFormat="1" applyFont="1" applyBorder="1" applyAlignment="1">
      <alignment horizontal="right" vertical="center"/>
    </xf>
    <xf numFmtId="49" fontId="9" fillId="0" borderId="14" xfId="5" applyNumberFormat="1" applyFont="1" applyBorder="1" applyAlignment="1">
      <alignment horizontal="center" vertical="center"/>
    </xf>
    <xf numFmtId="0" fontId="9" fillId="0" borderId="8" xfId="5" applyFont="1" applyBorder="1" applyAlignment="1">
      <alignment horizontal="left" vertical="center"/>
    </xf>
    <xf numFmtId="0" fontId="9" fillId="0" borderId="0" xfId="5" applyFont="1" applyBorder="1" applyAlignment="1">
      <alignment horizontal="left" vertical="center"/>
    </xf>
    <xf numFmtId="0" fontId="9" fillId="0" borderId="9" xfId="5" applyFont="1" applyBorder="1" applyAlignment="1">
      <alignment horizontal="left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/>
    </xf>
    <xf numFmtId="0" fontId="9" fillId="0" borderId="2" xfId="5" applyFont="1" applyBorder="1" applyAlignment="1">
      <alignment horizontal="left" vertical="center"/>
    </xf>
    <xf numFmtId="0" fontId="9" fillId="0" borderId="4" xfId="5" applyFont="1" applyBorder="1" applyAlignment="1">
      <alignment horizontal="left" vertical="center"/>
    </xf>
    <xf numFmtId="0" fontId="9" fillId="0" borderId="14" xfId="5" applyFont="1" applyBorder="1" applyAlignment="1">
      <alignment horizontal="center" vertical="center"/>
    </xf>
    <xf numFmtId="9" fontId="8" fillId="0" borderId="12" xfId="7" applyNumberFormat="1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0" borderId="14" xfId="5" applyFont="1" applyBorder="1" applyAlignment="1">
      <alignment horizontal="center"/>
    </xf>
    <xf numFmtId="0" fontId="9" fillId="0" borderId="3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/>
    </xf>
    <xf numFmtId="0" fontId="9" fillId="0" borderId="2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6" fillId="0" borderId="1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9" fillId="0" borderId="10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1" xfId="5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/>
    <xf numFmtId="0" fontId="15" fillId="0" borderId="12" xfId="0" applyFont="1" applyBorder="1" applyAlignment="1">
      <alignment horizontal="left" vertical="center" wrapText="1" indent="1"/>
    </xf>
    <xf numFmtId="0" fontId="46" fillId="0" borderId="12" xfId="0" applyFont="1" applyBorder="1" applyAlignment="1">
      <alignment vertical="center" wrapText="1"/>
    </xf>
    <xf numFmtId="0" fontId="50" fillId="0" borderId="0" xfId="0" applyFont="1" applyBorder="1" applyAlignment="1">
      <alignment horizontal="left" wrapText="1"/>
    </xf>
    <xf numFmtId="0" fontId="45" fillId="0" borderId="12" xfId="0" applyFont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164" fontId="45" fillId="0" borderId="5" xfId="0" applyNumberFormat="1" applyFont="1" applyFill="1" applyBorder="1" applyAlignment="1">
      <alignment horizontal="center" vertical="center" wrapText="1"/>
    </xf>
    <xf numFmtId="164" fontId="45" fillId="0" borderId="6" xfId="0" applyNumberFormat="1" applyFont="1" applyFill="1" applyBorder="1" applyAlignment="1">
      <alignment horizontal="center" vertical="center" wrapText="1"/>
    </xf>
    <xf numFmtId="164" fontId="45" fillId="0" borderId="7" xfId="0" applyNumberFormat="1" applyFont="1" applyFill="1" applyBorder="1" applyAlignment="1">
      <alignment horizontal="center" vertical="center" wrapText="1"/>
    </xf>
    <xf numFmtId="164" fontId="45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6" fillId="0" borderId="13" xfId="0" applyFont="1" applyFill="1" applyBorder="1" applyAlignment="1">
      <alignment vertical="center" wrapText="1"/>
    </xf>
    <xf numFmtId="0" fontId="49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45" fillId="0" borderId="12" xfId="0" applyFont="1" applyBorder="1" applyAlignment="1">
      <alignment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4" fillId="0" borderId="12" xfId="0" applyFont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164" fontId="19" fillId="0" borderId="12" xfId="1" applyFont="1" applyFill="1" applyBorder="1" applyAlignment="1">
      <alignment horizontal="center" vertical="center"/>
    </xf>
    <xf numFmtId="164" fontId="19" fillId="0" borderId="12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</cellXfs>
  <cellStyles count="24">
    <cellStyle name="Normal" xfId="10"/>
    <cellStyle name="Гиперссылка 2 2" xfId="11"/>
    <cellStyle name="Гиперссылка 3" xfId="12"/>
    <cellStyle name="Обычный" xfId="0" builtinId="0"/>
    <cellStyle name="Обычный 10" xfId="5"/>
    <cellStyle name="Обычный 10 2" xfId="13"/>
    <cellStyle name="Обычный 13 2" xfId="4"/>
    <cellStyle name="Обычный 2" xfId="3"/>
    <cellStyle name="Обычный 2 10" xfId="14"/>
    <cellStyle name="Обычный 2 10 2" xfId="6"/>
    <cellStyle name="Обычный 2 2" xfId="15"/>
    <cellStyle name="Обычный 29" xfId="16"/>
    <cellStyle name="Обычный 3" xfId="17"/>
    <cellStyle name="Обычный 4" xfId="18"/>
    <cellStyle name="Процентный" xfId="2" builtinId="5"/>
    <cellStyle name="Процентный 10" xfId="7"/>
    <cellStyle name="Процентный 12" xfId="19"/>
    <cellStyle name="Процентный 2" xfId="8"/>
    <cellStyle name="Процентный 2 2" xfId="20"/>
    <cellStyle name="Процентный 3" xfId="21"/>
    <cellStyle name="Процентный 3 2" xfId="22"/>
    <cellStyle name="Финансовый" xfId="1" builtinId="3"/>
    <cellStyle name="Финансовый 2" xfId="9"/>
    <cellStyle name="Финансовый 7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86;&#1082;&#1057;&#1084;%20(&#1051;&#1043;&#1054;&#1050;%20&#1047;&#1072;&#1084;&#1060;&#1083;&#1086;&#1090;&#1086;&#1084;&#1072;&#1096;&#1080;&#1085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84;&#1080;&#1090;&#1088;&#1080;&#1081;\c\&#1052;&#1086;&#1080;%20&#1076;&#1086;&#1082;&#1091;&#1084;&#1077;&#1085;&#1090;&#1099;\&#1064;&#1072;&#1083;&#1100;&#1085;&#1077;&#1074;\&#1050;&#1072;&#1079;&#1094;&#1080;&#1085;&#1082;\&#1051;&#1077;&#1085;&#1080;&#1085;&#1086;&#1075;&#1086;&#1088;&#1089;&#1082;\&#1055;&#1091;&#1083;&#1100;&#1087;%20&#1074;%20&#1050;&#1088;&#1102;&#1082;\&#1050;&#1072;&#1087;&#1088;&#1077;&#1084;&#1086;&#1085;&#1090;\&#1055;&#1086;&#1076;&#1072;&#1095;&#1072;%20&#1074;&#1086;&#1079;&#1076;&#1091;&#1093;&#1072;%20&#1053;&#1044;\&#1051;&#1086;&#1082;&#1057;&#1084;%20(&#1051;&#1043;&#1054;&#1050;%20&#1047;&#1072;&#1084;&#1060;&#1083;&#1086;&#1090;&#1086;&#1084;&#1072;&#1096;&#1080;&#1085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80;&#1084;&#1072;\c\&#1052;&#1086;&#1080;%20&#1076;&#1086;&#1082;&#1091;&#1084;&#1077;&#1085;&#1090;&#1099;\&#1064;&#1072;&#1083;&#1100;&#1085;&#1077;&#1074;\&#1050;&#1072;&#1079;&#1094;&#1080;&#1085;&#1082;\&#1051;&#1077;&#1085;&#1080;&#1085;&#1086;&#1075;&#1086;&#1088;&#1089;&#1082;\&#1056;&#1077;&#1082;&#1086;&#1085;&#1089;&#1090;&#1088;&#1043;&#1050;%20&#8470;3%20&#1054;&#1060;%20&#1051;&#1043;&#1054;&#1050;\&#1051;&#1086;&#1082;&#1057;&#1084;%20(&#1051;&#1043;&#1054;&#1050;%20&#1047;&#1072;&#1084;&#1060;&#1083;&#1086;&#1090;&#1086;&#1084;&#1072;&#1096;&#1080;&#1085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84;&#1080;&#1090;&#1088;&#1080;&#1081;\c\&#1052;&#1086;&#1080;%20&#1076;&#1086;&#1082;&#1091;&#1084;&#1077;&#1085;&#1090;&#1099;\&#1064;&#1072;&#1083;&#1100;&#1085;&#1077;&#1074;\&#1050;&#1072;&#1079;&#1094;&#1080;&#1085;&#1082;\&#1051;&#1077;&#1085;&#1080;&#1085;&#1086;&#1075;&#1086;&#1088;&#1089;&#1082;\&#1050;&#1072;&#1087;&#1088;&#1077;&#1084;&#1086;&#1085;&#1090;\&#1055;&#1086;&#1076;&#1072;&#1095;&#1072;%20&#1074;&#1086;&#1079;&#1076;&#1091;&#1093;&#1072;%20&#1053;&#1044;\&#1051;&#1086;&#1082;&#1057;&#1084;%20(&#1051;&#1043;&#1054;&#1050;%20&#1047;&#1072;&#1084;&#1060;&#1083;&#1086;&#1090;&#1086;&#1084;&#1072;&#1096;&#1080;&#1085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&#1053;&#1048;&#1062;&#1069;&#1042;&#1058;%202014\&#1056;&#1072;&#1089;&#1095;&#1077;&#1090;&#1099;%20&#1087;&#1086;&#1090;&#1077;&#1088;&#1100;%20&#1074;%20&#1090;&#1077;&#1087;&#1083;&#1086;&#1089;&#1077;&#1090;&#1103;&#1093;%202013%20&#1075;\&#1057;&#1074;&#1086;&#1103;%20&#1089;&#1077;&#1090;&#1100;-&#1056;&#1072;&#1089;&#1095;&#1055;&#1086;&#1090;&#1077;&#1088;&#1100;&#1058;&#1069;&#1087;&#1086;&#1055;&#1088;&#1080;&#1082;&#1072;&#1079;&#1091;%20&#8470;325__&#1076;&#1083;&#1103;%20&#1058;&#1047;%2022.12.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ocuments\1_&#1056;&#1040;&#1041;&#1054;&#1058;&#1040;\1_&#1048;&#1085;&#1085;&#1086;&#1074;&#1072;&#1094;&#1080;&#1080;%20&#1080;%20&#1058;&#1069;&#1054;\&#1048;&#1055;_&#1059;&#1059;&#1058;&#1069;\&#1058;&#1069;&#1054;%20&#1041;&#1077;&#1082;&#1072;&#1089;&#1086;&#1074;&#1086;\&#1055;&#1088;&#1080;&#1083;&#1086;&#1078;&#1077;&#1085;&#1080;&#1077;%203_&#1055;&#1077;&#1088;&#1077;&#1095;&#1077;&#1085;&#1100;%20&#1088;&#1072;&#1073;&#1086;&#1090;%20&#1080;%20&#1050;&#1055;%20&#1056;&#1056;&#1069;_&#1041;&#1077;&#1082;&#1072;&#1089;&#1086;&#1074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AppData\Roaming\Microsoft\Excel\&#1055;&#1083;&#1072;&#1085;&#1042;&#1074;&#1086;&#1076;&#1072;&#1054;&#1073;&#1098;&#1077;&#1082;&#1090;&#1086;&#1074;_&#1048;&#1055;_2016-2018%20(version%201).xlsb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hanaLLah\Documents\0_&#1056;&#1072;&#1073;&#1086;&#1090;&#1072;&#1040;&#1087;&#1088;&#1077;&#1083;&#1100;_2020\&#1041;&#1072;&#1083;&#1072;&#1085;&#1089;%202021\&#1041;&#1040;&#1051;&#1040;&#1053;&#1057;%2020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esktop\1_&#1056;&#1040;&#1041;&#1054;&#1058;&#1040;\&#1056;&#1069;&#1050;%20&#1052;&#1086;&#1089;&#1082;&#1074;&#1099;%20(&#1054;&#1090;&#1095;&#1105;&#1090;&#1099;%20&#1080;%20&#1080;&#1085;&#1092;&#1086;)\&#1055;&#1083;&#1072;&#1085;&#1042;&#1074;&#1086;&#1076;&#1072;&#1054;&#1073;&#1098;&#1077;&#1082;&#1090;&#1086;&#1074;_&#1048;&#1055;_2016-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hanaLLah\Downloads\&#1059;&#1090;&#1074;&#1077;&#1088;&#1078;&#1076;&#1077;&#1085;&#1085;&#1072;&#1103;%20&#1048;&#1085;&#1074;&#1055;&#1088;_&#1053;&#1048;&#1062;&#1069;&#1042;&#1058;_2020-24_&#1074;.4.1(&#1045;&#1089;&#1090;&#1100;&#1048;&#1055;-&#1058;&#1057;-1,2,3,4,5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hanaLLah\Downloads\&#1058;&#1072;&#1073;&#1083;&#1080;&#1094;&#1072;%2010%20-%20&#1086;&#1090;&#1095;&#1077;&#1090;%20&#1087;&#1086;%20&#1086;&#1089;&#1085;&#1086;&#1074;&#1085;&#1099;&#1084;%20&#1089;&#1088;&#1077;&#1076;&#1089;&#1090;&#1074;&#1072;&#1084;%20&#1090;&#1077;&#1087;&#1083;&#1086;&#1089;&#1085;&#1072;&#1073;&#1078;&#1077;&#1085;&#1080;&#1077;%20&#1079;&#1072;%202018%20(&#1092;&#1072;&#1082;&#1090;%20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ocuments\1_&#1056;&#1040;&#1041;&#1054;&#1058;&#1040;\1_&#1044;&#1069;&#1055;&#1080;&#1056;%20&#1052;&#1086;&#1089;&#1082;&#1074;&#1099;%20(&#1054;&#1090;&#1095;&#1105;&#1090;&#1099;%20&#1080;%20&#1080;&#1085;&#1092;&#1086;)\&#1055;&#1083;&#1072;&#1085;&#1042;&#1074;&#1086;&#1076;&#1072;&#1054;&#1073;&#1098;&#1077;&#1082;&#1090;&#1086;&#1074;_&#1048;&#1055;_2016-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hanaLLah\Downloads\&#1041;&#1040;&#1051;&#1040;&#1053;&#1057;%20&#1058;&#1069;_2018+&#1086;&#1090;&#1061;&#1042;&#1042;&#1089;&#1052;&#1086;&#1080;&#1084;&#1080;&#1055;&#1088;&#1072;&#1074;&#1082;&#1072;&#1084;&#1080;18.01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hanaLLah\Downloads\&#1041;&#1072;&#1083;&#1072;&#1085;&#1089;%202016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esktop\&#1056;&#1040;&#1041;&#1054;&#1058;&#1040;\4_&#1041;&#1072;&#1083;&#1072;&#1085;&#1089;&#1099;%20&#1080;%20&#1058;&#1072;&#1088;&#1080;&#1092;&#1099;%20&#1058;&#1077;&#1087;&#1083;&#1086;&#1101;&#1085;&#1077;&#1088;&#1075;&#1080;&#1080;\&#1041;&#1072;&#1083;&#1072;&#1085;&#1089;%20&#1058;&#1069;%20&#1085;&#1072;%202018\BALANCE.WARM.PRIL4.2018.PLAN.1.77%20_&#1074;.27.04.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ocuments\1_&#1056;&#1040;&#1041;&#1054;&#1058;&#1040;\4_&#1041;&#1072;&#1083;&#1072;&#1085;&#1089;&#1099;%20&#1080;%20&#1058;&#1072;&#1088;&#1080;&#1092;&#1099;%20&#1058;&#1077;&#1087;&#1083;&#1086;&#1101;&#1085;&#1077;&#1088;&#1075;&#1080;&#1080;\&#1041;&#1072;&#1083;&#1072;&#1085;&#1089;%20&#1058;&#1069;%20&#1085;&#1072;%202019\&#1053;&#1048;&#1062;&#1069;&#1042;&#1058;_BALANCE%20WARM%20PRIL4%202019%20PLAN%201%2077_&#1074;.23.04.201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esktop\&#1056;&#1040;&#1041;&#1054;&#1058;&#1040;\4_&#1041;&#1072;&#1083;&#1072;&#1085;&#1089;&#1099;%20&#1080;%20&#1058;&#1072;&#1088;&#1080;&#1092;&#1099;%20&#1058;&#1077;&#1087;&#1083;&#1086;&#1101;&#1085;&#1077;&#1088;&#1075;&#1080;&#1080;\&#1054;&#1073;%20&#1091;&#1089;&#1090;&#1072;&#1085;&#1086;&#1074;&#1083;&#1077;&#1085;&#1080;&#1080;%20&#1090;&#1072;&#1088;&#1080;&#1092;&#1086;&#1074;%20&#1085;&#1072;%202018\&#1041;&#1072;&#1083;&#1072;&#1085;&#1089;%20&#1090;&#1077;&#1087;&#1083;&#1086;%202016_18&#1075;&#1075;.%20&#1055;&#1088;&#1080;&#1083;&#1086;&#1078;&#1077;&#1085;&#1080;&#1077;%204.1.-4.4.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Sosenkov\Desktop\&#1056;&#1040;&#1041;&#1054;&#1058;&#1040;\4_&#1041;&#1072;&#1083;&#1072;&#1085;&#1089;&#1099;%20&#1080;%20&#1058;&#1072;&#1088;&#1080;&#1092;&#1099;%20&#1058;&#1077;&#1087;&#1083;&#1086;&#1101;&#1085;&#1077;&#1088;&#1075;&#1080;&#1080;\&#1055;&#1086;&#1082;&#1072;&#1079;&#1072;&#1090;&#1077;&#1083;&#1080;%20&#1085;&#1072;&#1076;&#1077;&#1078;&#1085;&#1086;&#1089;&#1090;&#1080;_&#1076;&#1083;&#1103;%20&#1056;&#1069;&#1050;_&#1074;.28.04.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enkova\Documents\&#1050;&#1054;&#1058;&#1045;&#1051;&#1068;&#1053;&#1067;&#1045;\&#1053;&#1054;&#1042;&#1040;&#1071;%20&#1052;&#1054;&#1057;&#1050;&#1042;&#1040;\&#1050;&#1086;&#1084;&#1084;&#1091;&#1085;&#1072;&#1083;&#1100;&#1085;&#1099;&#1081;%20&#1101;&#1085;&#1077;&#1088;&#1075;&#1077;&#1090;&#1080;&#1082;\&#1050;&#1040;&#1051;&#1068;&#1050;&#1059;&#1051;&#1071;&#1062;&#1048;&#1071;%20&#1050;&#1086;&#1084;&#1084;&#1091;&#1085;.%20&#1101;&#1085;&#1077;&#1088;&#1075;&#1077;&#1090;&#1080;&#1082;%20(&#1084;&#1086;&#1081;%20&#1074;&#1072;&#1088;&#1080;&#1072;&#1085;&#109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gram\Price_list\AUT-PLW9_MUC_DETAILED_Price_List_WORL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Расчеты"/>
    </sheetNames>
    <sheetDataSet>
      <sheetData sheetId="0" refreshError="1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Расчеты"/>
    </sheetNames>
    <sheetDataSet>
      <sheetData sheetId="0" refreshError="1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Расчеты"/>
    </sheetNames>
    <sheetDataSet>
      <sheetData sheetId="0" refreshError="1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Расчеты"/>
      <sheetName val=" кап вл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носМенять"/>
      <sheetName val="ИзносТС"/>
      <sheetName val="РасчДляТЗ_ИП"/>
      <sheetName val="Расчет"/>
      <sheetName val="1959-1989"/>
      <sheetName val="1990-1997"/>
      <sheetName val="1998-2003"/>
      <sheetName val="2004-"/>
      <sheetName val="Свод.табл."/>
      <sheetName val="Поправки"/>
      <sheetName val="Списки"/>
      <sheetName val="Ди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надземная</v>
          </cell>
          <cell r="E1">
            <v>25</v>
          </cell>
        </row>
        <row r="2">
          <cell r="A2" t="str">
            <v>в помещении</v>
          </cell>
          <cell r="E2">
            <v>40</v>
          </cell>
        </row>
        <row r="3">
          <cell r="A3" t="str">
            <v>в проходном канале</v>
          </cell>
          <cell r="E3">
            <v>50</v>
          </cell>
        </row>
        <row r="4">
          <cell r="A4" t="str">
            <v>в непроходном канале</v>
          </cell>
          <cell r="E4">
            <v>65</v>
          </cell>
        </row>
        <row r="5">
          <cell r="A5" t="str">
            <v>бесканальная</v>
          </cell>
          <cell r="E5">
            <v>80</v>
          </cell>
        </row>
        <row r="6">
          <cell r="E6">
            <v>100</v>
          </cell>
        </row>
        <row r="7">
          <cell r="E7">
            <v>125</v>
          </cell>
        </row>
        <row r="8">
          <cell r="E8">
            <v>150</v>
          </cell>
        </row>
        <row r="9">
          <cell r="E9">
            <v>175</v>
          </cell>
        </row>
        <row r="10">
          <cell r="E10">
            <v>200</v>
          </cell>
        </row>
        <row r="11">
          <cell r="E11">
            <v>250</v>
          </cell>
        </row>
        <row r="12">
          <cell r="E12">
            <v>300</v>
          </cell>
        </row>
        <row r="13">
          <cell r="E13">
            <v>350</v>
          </cell>
        </row>
        <row r="14">
          <cell r="E14">
            <v>400</v>
          </cell>
        </row>
        <row r="15">
          <cell r="E15">
            <v>450</v>
          </cell>
        </row>
        <row r="16">
          <cell r="E16">
            <v>500</v>
          </cell>
        </row>
        <row r="17">
          <cell r="E17">
            <v>600</v>
          </cell>
        </row>
        <row r="18">
          <cell r="E18">
            <v>700</v>
          </cell>
        </row>
        <row r="19">
          <cell r="E19">
            <v>800</v>
          </cell>
        </row>
        <row r="20">
          <cell r="E20">
            <v>900</v>
          </cell>
        </row>
        <row r="21">
          <cell r="E21">
            <v>1000</v>
          </cell>
        </row>
        <row r="22">
          <cell r="E22">
            <v>1400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_и проч."/>
      <sheetName val="ПереченьСводный"/>
      <sheetName val="ПереченьЖукова"/>
      <sheetName val="CapBudgWS"/>
      <sheetName val="Лист1"/>
    </sheetNames>
    <sheetDataSet>
      <sheetData sheetId="0"/>
      <sheetData sheetId="1">
        <row r="65">
          <cell r="H65">
            <v>1.401488096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план индексы"/>
      <sheetName val="Исходные данные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Справочник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август"/>
      <sheetName val="Исходные данные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ВВодаОбъектов_28.10.15"/>
      <sheetName val="МатерХарактТеплосети"/>
      <sheetName val="ОтчЗа 2017г"/>
      <sheetName val="ИТОГ 2016-17"/>
      <sheetName val="ИТОГ 2017"/>
      <sheetName val="Лист2"/>
      <sheetName val="Лист3"/>
    </sheetNames>
    <sheetDataSet>
      <sheetData sheetId="0">
        <row r="185">
          <cell r="AU185">
            <v>101.84320993962078</v>
          </cell>
        </row>
        <row r="298">
          <cell r="AJ298">
            <v>0.77437604749983158</v>
          </cell>
        </row>
        <row r="299">
          <cell r="AJ299">
            <v>0.75889547404544866</v>
          </cell>
        </row>
        <row r="300">
          <cell r="AJ300">
            <v>1.2900585003923806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ЦЭВТ 19"/>
      <sheetName val="Абоненты 19"/>
      <sheetName val="Баланс 19"/>
      <sheetName val="НИЦЭВТ (2)"/>
      <sheetName val="Абоненты (2)"/>
    </sheetNames>
    <sheetDataSet>
      <sheetData sheetId="0"/>
      <sheetData sheetId="1"/>
      <sheetData sheetId="2">
        <row r="11">
          <cell r="M11">
            <v>1591.9166499081975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ВВодаОбъектов_28.10.15"/>
      <sheetName val="МатерХарактТеплосети"/>
    </sheetNames>
    <sheetDataSet>
      <sheetData sheetId="0" refreshError="1">
        <row r="184">
          <cell r="AL184">
            <v>2091.2369699999999</v>
          </cell>
        </row>
        <row r="185">
          <cell r="AL185">
            <v>410.39728000000002</v>
          </cell>
        </row>
        <row r="186">
          <cell r="AL186">
            <v>80.089100000000002</v>
          </cell>
        </row>
        <row r="187">
          <cell r="AL187">
            <v>1022.0901</v>
          </cell>
        </row>
        <row r="188">
          <cell r="AL188">
            <v>1624.9367</v>
          </cell>
        </row>
        <row r="189">
          <cell r="AL189">
            <v>1063.6418899999999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ИП-ТС"/>
      <sheetName val="2ИП-ТС_z"/>
      <sheetName val="3 ИП-ТС_z"/>
      <sheetName val="4ИП-ТС_z"/>
      <sheetName val="5ИП-ТС_z"/>
      <sheetName val="ПланВВода_ПоИсточФинанс"/>
      <sheetName val="СводПоСметам2019"/>
      <sheetName val="ПланВводаМощнПоФормеРЭК"/>
      <sheetName val="РсчтПланаУУТЭНа2019год"/>
      <sheetName val="ОсвещКотельной"/>
      <sheetName val="РасчСтоимПроектСМР уч57и58А"/>
      <sheetName val="РасчСнижПотерьНаУч 57 58А"/>
      <sheetName val="Отчёт2018"/>
      <sheetName val="ОсвещКК"/>
      <sheetName val="Цены ТЭРиМатериалов"/>
      <sheetName val="РасчВыбросов NOиCO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Устройство узлов коммерческого учёта тепловой энергии в точках поставки в тепловой камере ТК-10</v>
          </cell>
          <cell r="H5">
            <v>2028.88168021</v>
          </cell>
        </row>
        <row r="6">
          <cell r="C6" t="str">
            <v>Устройство узла коммерческого учёта тепловой энергии в точках поставки в теплопункте на ВНС Котельной</v>
          </cell>
          <cell r="J6">
            <v>1493.0202832982748</v>
          </cell>
        </row>
        <row r="7">
          <cell r="C7" t="str">
            <v xml:space="preserve">Устройство узла коммерческого учёта тепловой энергии в точке поставки в тепловой камере ТК-8 </v>
          </cell>
          <cell r="K7">
            <v>888.93504479764715</v>
          </cell>
        </row>
        <row r="8">
          <cell r="C8" t="str">
            <v>Устройство узла коммерческого учёта тепловой энергии в точке поставки на здание ООО "СМТ" (Днепропетровский пр.,5 стр.1)</v>
          </cell>
          <cell r="H8">
            <v>953.17443360999994</v>
          </cell>
        </row>
        <row r="9">
          <cell r="C9" t="str">
            <v>Устройство узла коммерческого учёта тепловой энергии в точке поставки  на здание ООО "СМТ" (Днепропетровский пр.,7)</v>
          </cell>
          <cell r="I9">
            <v>1248.7497346187997</v>
          </cell>
        </row>
        <row r="10">
          <cell r="C10" t="str">
            <v xml:space="preserve">Устройство узла коммерческого учёта в тепловой камере ТК-29 </v>
          </cell>
          <cell r="L10">
            <v>716.4707474913746</v>
          </cell>
        </row>
      </sheetData>
      <sheetData sheetId="7"/>
      <sheetData sheetId="8">
        <row r="13">
          <cell r="I13">
            <v>3.3422999128288201E-2</v>
          </cell>
        </row>
        <row r="15">
          <cell r="J15">
            <v>3.913063067993211E-2</v>
          </cell>
        </row>
        <row r="16">
          <cell r="H16">
            <v>2.0682837807010877E-3</v>
          </cell>
        </row>
        <row r="17">
          <cell r="H17">
            <v>1.9465088563594166E-2</v>
          </cell>
        </row>
        <row r="18">
          <cell r="H18">
            <v>1.3711889161853383E-2</v>
          </cell>
        </row>
        <row r="19">
          <cell r="H19">
            <v>2.7384555785354498E-2</v>
          </cell>
        </row>
      </sheetData>
      <sheetData sheetId="9">
        <row r="31">
          <cell r="F31">
            <v>28.094049999999996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 с паровой частью"/>
      <sheetName val="Амортизация без паровой части"/>
      <sheetName val="Амортизация без пар час (2вар)"/>
    </sheetNames>
    <sheetDataSet>
      <sheetData sheetId="0" refreshError="1"/>
      <sheetData sheetId="1" refreshError="1"/>
      <sheetData sheetId="2">
        <row r="64">
          <cell r="N64">
            <v>0.88602992588449159</v>
          </cell>
        </row>
        <row r="66">
          <cell r="N66">
            <v>0.88602992588449181</v>
          </cell>
        </row>
        <row r="68">
          <cell r="N68">
            <v>0.84983606557377045</v>
          </cell>
        </row>
        <row r="70">
          <cell r="N70">
            <v>0.84983606557377045</v>
          </cell>
        </row>
        <row r="72">
          <cell r="N72">
            <v>0.83583596214511036</v>
          </cell>
        </row>
        <row r="74">
          <cell r="N74">
            <v>0.82285714285714284</v>
          </cell>
        </row>
        <row r="76">
          <cell r="N76">
            <v>0.77697734560877219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ВВодаОбъектов_28.10.15"/>
      <sheetName val="МатерХарактТеплосети"/>
      <sheetName val="РасчВыгодыОтХозспос"/>
      <sheetName val="ИТОГИпотерь"/>
      <sheetName val="ОтчЗа 2017г"/>
      <sheetName val="ИТОГ 2016-17"/>
      <sheetName val="ИТОГ 2017"/>
      <sheetName val="АналитПоУдельнПоказат2016-2018"/>
      <sheetName val="Лист2"/>
      <sheetName val="Лист4"/>
    </sheetNames>
    <sheetDataSet>
      <sheetData sheetId="0">
        <row r="190">
          <cell r="AT190">
            <v>837.24059739999996</v>
          </cell>
        </row>
        <row r="191">
          <cell r="AT191">
            <v>77.973231799999994</v>
          </cell>
        </row>
      </sheetData>
      <sheetData sheetId="1">
        <row r="42">
          <cell r="Q42">
            <v>93.72</v>
          </cell>
        </row>
        <row r="58">
          <cell r="Q58">
            <v>1.4239999999999999</v>
          </cell>
        </row>
      </sheetData>
      <sheetData sheetId="2" refreshError="1"/>
      <sheetData sheetId="3">
        <row r="21">
          <cell r="E21">
            <v>1948.01</v>
          </cell>
        </row>
        <row r="31">
          <cell r="D31">
            <v>1893.0752271277584</v>
          </cell>
        </row>
        <row r="36">
          <cell r="D36">
            <v>1893.0752271277584</v>
          </cell>
        </row>
        <row r="37">
          <cell r="D37">
            <v>1893.0752271277584</v>
          </cell>
        </row>
        <row r="40">
          <cell r="D40">
            <v>1830.4323261695999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ЦЭВТ 18"/>
      <sheetName val="Абоненты Январь18"/>
      <sheetName val="Абоненты 18"/>
      <sheetName val="Баланс 18"/>
      <sheetName val="Для IST.FIN_1кв.2017"/>
      <sheetName val="НИЦЭВТ (2)"/>
      <sheetName val="Абоненты (2)"/>
      <sheetName val="Потребление НИЦЭВТ-ЭНЕРГО"/>
      <sheetName val="Абоненты2018_месяц"/>
    </sheetNames>
    <sheetDataSet>
      <sheetData sheetId="0" refreshError="1"/>
      <sheetData sheetId="1" refreshError="1"/>
      <sheetData sheetId="2" refreshError="1"/>
      <sheetData sheetId="3">
        <row r="14">
          <cell r="M14">
            <v>65619.583298588681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Баланс Пр"/>
      <sheetName val="Баланс Тр"/>
      <sheetName val="Комм"/>
      <sheetName val="Проверка"/>
      <sheetName val="TEHSHEET"/>
      <sheetName val="tech_horisontal"/>
      <sheetName val="modInfo"/>
      <sheetName val="modfrmPPTROrg"/>
      <sheetName val="REESTR_ORG_OBL"/>
      <sheetName val="REESTR_ORG"/>
      <sheetName val="REESTR_FILTERED"/>
      <sheetName val="PLAN1X_LIST_ORG_OBL"/>
      <sheetName val="PLAN1X_LIST_ORG"/>
      <sheetName val="modCommonProv"/>
      <sheetName val="modDataRegion"/>
      <sheetName val="modCommonProcedures"/>
      <sheetName val="modReestr"/>
      <sheetName val="modSheetTitle"/>
      <sheetName val="modCommandButton"/>
      <sheetName val="modfrmRegion"/>
      <sheetName val="modProvGeneralProc"/>
      <sheetName val="modUpdTemplMain"/>
      <sheetName val="AUTHORISATION"/>
      <sheetName val="modfrmPLAN1XUpdateIsInProgress"/>
      <sheetName val="modfrmReestr"/>
      <sheetName val="modfrmReestrPreviousPeriod"/>
      <sheetName val="modfrmOrg"/>
      <sheetName val="modfrmAdditionalOrgData"/>
      <sheetName val="modBalanceHandlers"/>
    </sheetNames>
    <sheetDataSet>
      <sheetData sheetId="0">
        <row r="3">
          <cell r="B3" t="e">
            <v>#NAME?</v>
          </cell>
        </row>
      </sheetData>
      <sheetData sheetId="1" refreshError="1"/>
      <sheetData sheetId="2" refreshError="1"/>
      <sheetData sheetId="3">
        <row r="8">
          <cell r="H8" t="str">
            <v>FROM_REESTR</v>
          </cell>
        </row>
        <row r="12">
          <cell r="F12" t="str">
            <v>План</v>
          </cell>
        </row>
        <row r="13">
          <cell r="F13" t="str">
            <v>2016</v>
          </cell>
        </row>
        <row r="16">
          <cell r="F16" t="str">
            <v>ОАО "Научно-исследовательский центр электронной вычислительной техники"</v>
          </cell>
        </row>
        <row r="17">
          <cell r="F17" t="str">
            <v>нет</v>
          </cell>
        </row>
        <row r="19">
          <cell r="F19" t="str">
            <v>7726019325</v>
          </cell>
        </row>
        <row r="20">
          <cell r="F20" t="str">
            <v>772601001</v>
          </cell>
        </row>
      </sheetData>
      <sheetData sheetId="4"/>
      <sheetData sheetId="5" refreshError="1"/>
      <sheetData sheetId="6" refreshError="1"/>
      <sheetData sheetId="7" refreshError="1"/>
      <sheetData sheetId="8">
        <row r="2">
          <cell r="B2" t="str">
            <v>да</v>
          </cell>
        </row>
        <row r="3">
          <cell r="B3" t="str">
            <v>нет</v>
          </cell>
        </row>
        <row r="17">
          <cell r="F17" t="str">
            <v>Калькуляция на производство и поставку потребителям тепловой энергии</v>
          </cell>
        </row>
        <row r="18">
          <cell r="F18" t="str">
            <v>Калькуляция на услуги по передаче тепловой энергии</v>
          </cell>
        </row>
        <row r="19">
          <cell r="F19" t="str">
            <v>Калькуляция на поставку потребителям приобретенной тепловой энергии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Баланс Пр"/>
      <sheetName val="Баланс Тр"/>
      <sheetName val="Комм"/>
      <sheetName val="Проверка"/>
      <sheetName val="TEHSHEET"/>
      <sheetName val="tech_horisontal"/>
      <sheetName val="modInfo"/>
      <sheetName val="modfrmPPTROrg"/>
      <sheetName val="REESTR_ORG_OBL"/>
      <sheetName val="REESTR_ORG"/>
      <sheetName val="REESTR_FILTERED"/>
      <sheetName val="PLAN1X_LIST_ORG_OBL"/>
      <sheetName val="PLAN1X_LIST_ORG"/>
      <sheetName val="modCommonProv"/>
      <sheetName val="modDataRegion"/>
      <sheetName val="modCommonProcedures"/>
      <sheetName val="modReestr"/>
      <sheetName val="modSheetTitle"/>
      <sheetName val="modCommandButton"/>
      <sheetName val="modfrmRegion"/>
      <sheetName val="modProvGeneralProc"/>
      <sheetName val="modUpdTemplMain"/>
      <sheetName val="AUTHORISATION"/>
      <sheetName val="modfrmPLAN1XUpdateIsInProgress"/>
      <sheetName val="modfrmReestr"/>
      <sheetName val="modfrmReestrPreviousPeriod"/>
      <sheetName val="modfrmOrg"/>
      <sheetName val="modfrmAdditionalOrgData"/>
      <sheetName val="modBalanceHandlers"/>
    </sheetNames>
    <sheetDataSet>
      <sheetData sheetId="0"/>
      <sheetData sheetId="1"/>
      <sheetData sheetId="2"/>
      <sheetData sheetId="3"/>
      <sheetData sheetId="4">
        <row r="18">
          <cell r="X18">
            <v>32941.805999999997</v>
          </cell>
        </row>
        <row r="189">
          <cell r="P189">
            <v>155.44029471153107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Баланс Пр"/>
      <sheetName val="Баланс Тр"/>
      <sheetName val="Комм"/>
      <sheetName val="Проверка"/>
      <sheetName val="TEHSHEET"/>
      <sheetName val="tech_horisontal"/>
      <sheetName val="modInfo"/>
      <sheetName val="modfrmPPTROrg"/>
      <sheetName val="REESTR_ORG_OBL"/>
      <sheetName val="REESTR_ORG"/>
      <sheetName val="REESTR_FILTERED"/>
      <sheetName val="PLAN1X_LIST_ORG_OBL"/>
      <sheetName val="PLAN1X_LIST_ORG"/>
      <sheetName val="modCommonProv"/>
      <sheetName val="modDataRegion"/>
      <sheetName val="modCommonProcedures"/>
      <sheetName val="modReestr"/>
      <sheetName val="modSheetTitle"/>
      <sheetName val="modCommandButton"/>
      <sheetName val="modfrmRegion"/>
      <sheetName val="modProvGeneralProc"/>
      <sheetName val="modUpdTemplMain"/>
      <sheetName val="AUTHORISATION"/>
      <sheetName val="modfrmPLAN1XUpdateIsInProgress"/>
      <sheetName val="modfrmReestr"/>
      <sheetName val="modfrmReestrPreviousPeriod"/>
      <sheetName val="modfrmOrg"/>
      <sheetName val="modfrmAdditionalOrgData"/>
      <sheetName val="modBalanceHandlers"/>
    </sheetNames>
    <sheetDataSet>
      <sheetData sheetId="0"/>
      <sheetData sheetId="1"/>
      <sheetData sheetId="2"/>
      <sheetData sheetId="3"/>
      <sheetData sheetId="4">
        <row r="189">
          <cell r="P189">
            <v>158.10518932791237</v>
          </cell>
          <cell r="AN189">
            <v>158.38810620363776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3."/>
      <sheetName val="4.4."/>
      <sheetName val="4.2."/>
    </sheetNames>
    <sheetDataSet>
      <sheetData sheetId="0"/>
      <sheetData sheetId="1"/>
      <sheetData sheetId="2"/>
      <sheetData sheetId="3">
        <row r="20">
          <cell r="D20">
            <v>7.3819999999999997</v>
          </cell>
          <cell r="G20">
            <v>6.9370000000000003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ельная"/>
      <sheetName val="сети"/>
      <sheetName val="Износ"/>
      <sheetName val="Покзатели_2015"/>
      <sheetName val="Покзатели_2016_201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D15">
            <v>0.02</v>
          </cell>
        </row>
        <row r="25">
          <cell r="G25">
            <v>0.33783783783783783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 обновления"/>
      <sheetName val="Титульный"/>
      <sheetName val="материалы"/>
      <sheetName val="оплата труда"/>
      <sheetName val="амортизация"/>
      <sheetName val="тр и кр"/>
      <sheetName val="аренда"/>
      <sheetName val="налоги"/>
      <sheetName val="займы"/>
      <sheetName val="TEHSHEET"/>
      <sheetName val="et_union"/>
      <sheetName val="modDblClick"/>
      <sheetName val="modUpdTemplMain"/>
      <sheetName val="AllSheetsInThisWorkbook"/>
      <sheetName val="REESTR_ORG"/>
      <sheetName val="REESTR_FILTERED"/>
      <sheetName val="modHyp"/>
      <sheetName val="modChange"/>
      <sheetName val="modCheck"/>
      <sheetName val="modServiceModule"/>
      <sheetName val="modCommandButton"/>
      <sheetName val="modReestr"/>
      <sheetName val="modClassifierValidate"/>
      <sheetName val="modInfo"/>
      <sheetName val="modfrmReestr"/>
      <sheetName val="КАЛЬКУЛЯЦИЯ"/>
      <sheetName val="ТОПЛИВО"/>
      <sheetName val="ГАЗ"/>
      <sheetName val="Проверка"/>
      <sheetName val="Лист1"/>
    </sheetNames>
    <sheetDataSet>
      <sheetData sheetId="0" refreshError="1"/>
      <sheetData sheetId="1" refreshError="1">
        <row r="23">
          <cell r="F23" t="str">
            <v>руб.,Гкал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CT"/>
      <sheetName val="MOMENTUM"/>
      <sheetName val="QUANTUM"/>
      <sheetName val="GRAPHICS"/>
      <sheetName val="POWER"/>
      <sheetName val="SUMMARY"/>
      <sheetName val="CODES "/>
    </sheetNames>
    <sheetDataSet>
      <sheetData sheetId="0" refreshError="1"/>
      <sheetData sheetId="1" refreshError="1"/>
      <sheetData sheetId="2" refreshError="1">
        <row r="5">
          <cell r="A5" t="str">
            <v>Item</v>
          </cell>
          <cell r="B5" t="str">
            <v>Product Description</v>
          </cell>
          <cell r="C5" t="str">
            <v>Type</v>
          </cell>
          <cell r="D5" t="str">
            <v>Price [EUR]</v>
          </cell>
          <cell r="E5" t="str">
            <v>Qty.</v>
          </cell>
          <cell r="F5" t="str">
            <v>TOTAL [EUR]</v>
          </cell>
        </row>
        <row r="7">
          <cell r="B7" t="str">
            <v>M O D I C O N    T S X    M O M E N T U M</v>
          </cell>
        </row>
        <row r="9">
          <cell r="A9" t="str">
            <v>M1.</v>
          </cell>
          <cell r="B9" t="str">
            <v>MOMENTUM PROCESSORS (Top-hats to I/O Board or Communication Board)</v>
          </cell>
        </row>
        <row r="10">
          <cell r="A10" t="str">
            <v>M1.01</v>
          </cell>
          <cell r="B10" t="str">
            <v>MOMENTUM M1 Processor 20MHz,   2kWd Logic,   2k Reg., 1xModbus RS232</v>
          </cell>
          <cell r="C10" t="str">
            <v>171-CCS-700-00</v>
          </cell>
          <cell r="D10">
            <v>114.06</v>
          </cell>
          <cell r="E10">
            <v>0</v>
          </cell>
          <cell r="F10">
            <v>0</v>
          </cell>
        </row>
        <row r="11">
          <cell r="A11" t="str">
            <v>M1.02</v>
          </cell>
          <cell r="B11" t="str">
            <v>MOMENTUM M1 Processor 32MHz,   2kWd Logic,   2k Reg., 1xModbus RS232</v>
          </cell>
          <cell r="C11" t="str">
            <v>171-CCS-700-10</v>
          </cell>
          <cell r="D11">
            <v>202.48</v>
          </cell>
          <cell r="E11">
            <v>0</v>
          </cell>
          <cell r="F11">
            <v>0</v>
          </cell>
        </row>
        <row r="12">
          <cell r="A12" t="str">
            <v>M1.03</v>
          </cell>
          <cell r="B12" t="str">
            <v>MOMENTUM M1 Processor 20MHz, 10kWd Logic,   4k Reg., 1xMBus, 1xI/O Bus</v>
          </cell>
          <cell r="C12" t="str">
            <v>171-CCS-760-00</v>
          </cell>
          <cell r="D12">
            <v>352.8</v>
          </cell>
          <cell r="E12">
            <v>0</v>
          </cell>
          <cell r="F12">
            <v>0</v>
          </cell>
        </row>
        <row r="13">
          <cell r="A13" t="str">
            <v>M1.04</v>
          </cell>
          <cell r="B13" t="str">
            <v>MOMENTUM M1 Processor 32MHz, 18kWd Logic, 26k Reg., 1xMBus, 1xI/O Bus</v>
          </cell>
          <cell r="C13" t="str">
            <v>171-CCC-760-10</v>
          </cell>
          <cell r="D13">
            <v>529.64</v>
          </cell>
          <cell r="E13">
            <v>0</v>
          </cell>
          <cell r="F13">
            <v>0</v>
          </cell>
        </row>
        <row r="14">
          <cell r="A14" t="str">
            <v>M1.05</v>
          </cell>
          <cell r="B14" t="str">
            <v>MOMENTUM M1 Processor 20MHz,   2kWd Logic,   2k Reg., 2xMBus RS232/485</v>
          </cell>
          <cell r="C14" t="str">
            <v>171-CCS-780-00</v>
          </cell>
          <cell r="D14">
            <v>175.96</v>
          </cell>
          <cell r="E14">
            <v>0</v>
          </cell>
          <cell r="F14">
            <v>0</v>
          </cell>
        </row>
        <row r="15">
          <cell r="A15" t="str">
            <v>M1.06</v>
          </cell>
          <cell r="B15" t="str">
            <v>MOMENTUM M1 Processor 32MHz, 18kWd Logic, 26k Reg., 2xMBus RS232/485</v>
          </cell>
          <cell r="C15" t="str">
            <v>171-CCC-780-10</v>
          </cell>
          <cell r="D15">
            <v>441.22</v>
          </cell>
          <cell r="E15">
            <v>0</v>
          </cell>
          <cell r="F15">
            <v>0</v>
          </cell>
        </row>
        <row r="16">
          <cell r="A16" t="str">
            <v>M1.07</v>
          </cell>
          <cell r="B16" t="str">
            <v>MOMENTUM M1 Processor 32MHz,   2kWd Logic,   2k Reg., 1xTCP/IP, 1xI/O Bus</v>
          </cell>
          <cell r="C16" t="str">
            <v>171-CCC-960-10</v>
          </cell>
          <cell r="D16">
            <v>529.64</v>
          </cell>
          <cell r="E16">
            <v>0</v>
          </cell>
          <cell r="F16">
            <v>0</v>
          </cell>
        </row>
        <row r="17">
          <cell r="A17" t="str">
            <v>M1.08</v>
          </cell>
          <cell r="B17" t="str">
            <v>MOMENTUM M1 Processor 50MHz, 18kWd Logic, 26k Reg., 1xTCP/IP, 1xI/O Bus</v>
          </cell>
          <cell r="C17" t="str">
            <v>171-CCC-960-20</v>
          </cell>
          <cell r="D17">
            <v>621.21</v>
          </cell>
          <cell r="E17">
            <v>0</v>
          </cell>
          <cell r="F17">
            <v>0</v>
          </cell>
        </row>
        <row r="19">
          <cell r="A19" t="str">
            <v>M2.</v>
          </cell>
          <cell r="B19" t="str">
            <v>MAGNUM PROCESSORS (incl. HMI Display, Complete Assembly)</v>
          </cell>
        </row>
        <row r="20">
          <cell r="A20" t="str">
            <v>M2.01</v>
          </cell>
          <cell r="B20" t="str">
            <v>MAGNUM Processor, 256k RAM, Modbus &amp; Interbus/S Port, HMI Display</v>
          </cell>
          <cell r="C20" t="str">
            <v>173-CHT-7??-00</v>
          </cell>
          <cell r="E20">
            <v>0</v>
          </cell>
          <cell r="F20">
            <v>0</v>
          </cell>
        </row>
        <row r="21">
          <cell r="A21" t="str">
            <v>M2.02</v>
          </cell>
          <cell r="B21" t="str">
            <v>MAGNUM Processor, 512k RAM, Modbus Plus, Interbus/S Port, HMI Display</v>
          </cell>
          <cell r="C21" t="str">
            <v>173-CHT-7??-00</v>
          </cell>
          <cell r="E21">
            <v>0</v>
          </cell>
          <cell r="F21">
            <v>0</v>
          </cell>
        </row>
        <row r="23">
          <cell r="A23" t="str">
            <v>M3.</v>
          </cell>
          <cell r="B23" t="str">
            <v>MOMENTUM PROCESSOR COMMUNICATION BOARDS (Mid-hats to CCS and I/O Bases)</v>
          </cell>
        </row>
        <row r="24">
          <cell r="A24" t="str">
            <v>M3.01</v>
          </cell>
          <cell r="B24" t="str">
            <v>MOMENTUM Proc. Modbus Adapter (RS232/RS485), TOD Clock, Battery Backup</v>
          </cell>
          <cell r="C24" t="str">
            <v>172-JNN-210-32</v>
          </cell>
          <cell r="D24">
            <v>154.74</v>
          </cell>
          <cell r="E24">
            <v>0</v>
          </cell>
          <cell r="F24">
            <v>0</v>
          </cell>
        </row>
        <row r="25">
          <cell r="A25" t="str">
            <v>M3.02</v>
          </cell>
          <cell r="B25" t="str">
            <v>MOMENTUM Proc. Modbus Plus Adapter, TOD Clock, Battery Backup</v>
          </cell>
          <cell r="C25" t="str">
            <v>172-PNN-210-22</v>
          </cell>
          <cell r="D25">
            <v>287.37</v>
          </cell>
          <cell r="E25">
            <v>0</v>
          </cell>
          <cell r="F25">
            <v>0</v>
          </cell>
        </row>
        <row r="26">
          <cell r="A26" t="str">
            <v>M3.03</v>
          </cell>
          <cell r="B26" t="str">
            <v>MOMENTUM Proc. Redundant Modbus Plus Adapter, TOD Clock, Battery Backup</v>
          </cell>
          <cell r="C26" t="str">
            <v>172-PNN-260-22</v>
          </cell>
          <cell r="D26">
            <v>375.79</v>
          </cell>
          <cell r="E26">
            <v>0</v>
          </cell>
          <cell r="F26">
            <v>0</v>
          </cell>
        </row>
        <row r="28">
          <cell r="A28" t="str">
            <v>M4.</v>
          </cell>
          <cell r="B28" t="str">
            <v>MOMENTUM I/O COMMUNICATION OPTIONS (Top-hats to I/O Bases)</v>
          </cell>
        </row>
        <row r="29">
          <cell r="A29" t="str">
            <v>M4.01</v>
          </cell>
          <cell r="B29" t="str">
            <v>MOMENTUM I/O Board Option, Modbus (RS485) Slave Comm. Adapter</v>
          </cell>
          <cell r="C29" t="str">
            <v>170-JNT-110-20</v>
          </cell>
          <cell r="E29">
            <v>0</v>
          </cell>
          <cell r="F29">
            <v>0</v>
          </cell>
        </row>
        <row r="30">
          <cell r="A30" t="str">
            <v>M4.02</v>
          </cell>
          <cell r="B30" t="str">
            <v>MOMENTUM I/O Board Option, Modbus Plus Adapter, Single Port, IEC Format</v>
          </cell>
          <cell r="C30" t="str">
            <v>170-PNT-110-20</v>
          </cell>
          <cell r="D30">
            <v>131.75</v>
          </cell>
          <cell r="E30">
            <v>0</v>
          </cell>
          <cell r="F30">
            <v>0</v>
          </cell>
        </row>
        <row r="31">
          <cell r="A31" t="str">
            <v>M4.03</v>
          </cell>
          <cell r="B31" t="str">
            <v>MOMENTUM I/O Board Option, Modbus Plus Adapter, Red. Port, IEC Format</v>
          </cell>
          <cell r="C31" t="str">
            <v>170-PNT-160-20</v>
          </cell>
          <cell r="D31">
            <v>220.17</v>
          </cell>
          <cell r="E31">
            <v>0</v>
          </cell>
          <cell r="F31">
            <v>0</v>
          </cell>
        </row>
        <row r="32">
          <cell r="A32" t="str">
            <v>M4.04</v>
          </cell>
          <cell r="B32" t="str">
            <v>MOMENTUM I/O Board Option, Modbus Plus Adapter, Single Port, 984 Format</v>
          </cell>
          <cell r="C32" t="str">
            <v>170-NEF-110-21</v>
          </cell>
          <cell r="D32">
            <v>131.75</v>
          </cell>
          <cell r="E32">
            <v>0</v>
          </cell>
          <cell r="F32">
            <v>0</v>
          </cell>
        </row>
        <row r="33">
          <cell r="A33" t="str">
            <v>M4.05</v>
          </cell>
          <cell r="B33" t="str">
            <v>MOMENTUM I/O Board Option, Modbus Plus Adapter, Red. Port, 984 Format</v>
          </cell>
          <cell r="C33" t="str">
            <v>170-NEF-160-21</v>
          </cell>
          <cell r="D33">
            <v>220.17</v>
          </cell>
          <cell r="E33">
            <v>0</v>
          </cell>
          <cell r="F33">
            <v>0</v>
          </cell>
        </row>
        <row r="34">
          <cell r="A34" t="str">
            <v>M4.06</v>
          </cell>
          <cell r="B34" t="str">
            <v>MOMENTUM I/O Board Option, Modbus Plus Comm. Adapter w. ASi Interface</v>
          </cell>
          <cell r="C34" t="str">
            <v>170-PNT-210-20</v>
          </cell>
          <cell r="E34">
            <v>0</v>
          </cell>
          <cell r="F34">
            <v>0</v>
          </cell>
        </row>
        <row r="35">
          <cell r="A35" t="str">
            <v>M4.07</v>
          </cell>
          <cell r="B35" t="str">
            <v>MOMENTUM I/O Board Option, FIPIO Comm. Adapter for TSX7-/April Series</v>
          </cell>
          <cell r="C35" t="str">
            <v>170-FNT-110-00</v>
          </cell>
          <cell r="D35">
            <v>131.75</v>
          </cell>
          <cell r="E35">
            <v>0</v>
          </cell>
          <cell r="F35">
            <v>0</v>
          </cell>
        </row>
        <row r="36">
          <cell r="A36" t="str">
            <v>M4.08</v>
          </cell>
          <cell r="B36" t="str">
            <v>MOMENTUM I/O Board Option, FIPIO Comm. Adapter for TSX57 Premium</v>
          </cell>
          <cell r="C36" t="str">
            <v>170-FNT-111-00</v>
          </cell>
          <cell r="D36">
            <v>176.84</v>
          </cell>
          <cell r="E36">
            <v>0</v>
          </cell>
          <cell r="F36">
            <v>0</v>
          </cell>
        </row>
        <row r="37">
          <cell r="A37" t="str">
            <v>M4.09</v>
          </cell>
          <cell r="B37" t="str">
            <v>MOMENTUM I/O Board Option, Ethernet TCP/IP (Modbus) Comm. Adapter</v>
          </cell>
          <cell r="C37" t="str">
            <v>170-ENT-110-00</v>
          </cell>
          <cell r="D37">
            <v>158.27000000000001</v>
          </cell>
          <cell r="E37">
            <v>0</v>
          </cell>
          <cell r="F37">
            <v>0</v>
          </cell>
        </row>
        <row r="38">
          <cell r="A38" t="str">
            <v>M4.10</v>
          </cell>
          <cell r="B38" t="str">
            <v>MOMENTUM I/O Board Option, Profibus DP Communication Adapter</v>
          </cell>
          <cell r="C38" t="str">
            <v>170-DNT-110-00</v>
          </cell>
          <cell r="D38">
            <v>131.75</v>
          </cell>
          <cell r="E38">
            <v>0</v>
          </cell>
          <cell r="F38">
            <v>0</v>
          </cell>
        </row>
        <row r="39">
          <cell r="A39" t="str">
            <v>M4.11</v>
          </cell>
          <cell r="B39" t="str">
            <v>MOMENTUM I/O Board Option, Interbus (I/O Bus) Comm. Adapter E-Cable</v>
          </cell>
          <cell r="C39" t="str">
            <v>170-INT-110-00</v>
          </cell>
          <cell r="D39">
            <v>88.42</v>
          </cell>
          <cell r="E39">
            <v>0</v>
          </cell>
          <cell r="F39">
            <v>0</v>
          </cell>
        </row>
        <row r="40">
          <cell r="A40" t="str">
            <v>M4.12</v>
          </cell>
          <cell r="B40" t="str">
            <v>MOMENTUM I/O Board Option, Interbus (I/O Bus) Comm. Adapter Fiber Optic</v>
          </cell>
          <cell r="C40" t="str">
            <v>170-INT-120-00</v>
          </cell>
          <cell r="D40">
            <v>264.38</v>
          </cell>
          <cell r="E40">
            <v>0</v>
          </cell>
          <cell r="F40">
            <v>0</v>
          </cell>
        </row>
        <row r="41">
          <cell r="A41" t="str">
            <v>M4.13</v>
          </cell>
          <cell r="B41" t="str">
            <v>MOMENTUM I/O Board Option, DeviceNet Communication Adapter</v>
          </cell>
          <cell r="C41" t="str">
            <v>170-LNT-710-00</v>
          </cell>
          <cell r="D41">
            <v>175.96</v>
          </cell>
          <cell r="E41">
            <v>0</v>
          </cell>
          <cell r="F41">
            <v>0</v>
          </cell>
        </row>
        <row r="42">
          <cell r="A42" t="str">
            <v>M4.14</v>
          </cell>
          <cell r="B42" t="str">
            <v>MOMENTUM I/O Board Option, ControlNet Communication Adapter</v>
          </cell>
          <cell r="C42" t="str">
            <v>170-LNT-810-00</v>
          </cell>
          <cell r="D42">
            <v>433.26</v>
          </cell>
          <cell r="E42">
            <v>0</v>
          </cell>
          <cell r="F42">
            <v>0</v>
          </cell>
        </row>
        <row r="44">
          <cell r="A44" t="str">
            <v>M5.</v>
          </cell>
          <cell r="B44" t="str">
            <v>MOMENTUM DISCRETE I/O BASES</v>
          </cell>
        </row>
        <row r="45">
          <cell r="A45" t="str">
            <v>M5.01</v>
          </cell>
          <cell r="B45" t="str">
            <v>MOMENTUM Discrete Module Base, 230V AC, 16 Inputs</v>
          </cell>
          <cell r="C45" t="str">
            <v>170-ADI-740-50</v>
          </cell>
          <cell r="D45">
            <v>331.58</v>
          </cell>
          <cell r="E45">
            <v>0</v>
          </cell>
          <cell r="F45">
            <v>0</v>
          </cell>
        </row>
        <row r="46">
          <cell r="A46" t="str">
            <v>M5.02</v>
          </cell>
          <cell r="B46" t="str">
            <v>MOMENTUM Discrete Module Base, 230V AC,   8 Outputs, 2A</v>
          </cell>
          <cell r="C46" t="str">
            <v>170-ADO-730-50</v>
          </cell>
          <cell r="D46">
            <v>309.47000000000003</v>
          </cell>
          <cell r="E46">
            <v>0</v>
          </cell>
          <cell r="F46">
            <v>0</v>
          </cell>
        </row>
        <row r="47">
          <cell r="A47" t="str">
            <v>M5.03</v>
          </cell>
          <cell r="B47" t="str">
            <v>MOMENTUM Discrete Module Base, 230V AC, 16 Outputs, 0.5A</v>
          </cell>
          <cell r="C47" t="str">
            <v>170-ADO-740-50</v>
          </cell>
          <cell r="D47">
            <v>349.26</v>
          </cell>
          <cell r="E47">
            <v>0</v>
          </cell>
          <cell r="F47">
            <v>0</v>
          </cell>
        </row>
        <row r="48">
          <cell r="A48" t="str">
            <v>M5.04</v>
          </cell>
          <cell r="B48" t="str">
            <v>MOMENTUM Discrete Module Base, 120V AC, 16 Inputs</v>
          </cell>
          <cell r="C48" t="str">
            <v>170-ADI-540-50</v>
          </cell>
          <cell r="D48">
            <v>349.26</v>
          </cell>
          <cell r="E48">
            <v>0</v>
          </cell>
          <cell r="F48">
            <v>0</v>
          </cell>
        </row>
        <row r="49">
          <cell r="A49" t="str">
            <v>M5.05</v>
          </cell>
          <cell r="B49" t="str">
            <v>MOMENTUM Discrete Module Base, 120V AC,   8 Outputs, 2A</v>
          </cell>
          <cell r="C49" t="str">
            <v>170-ADO-530-50</v>
          </cell>
          <cell r="D49">
            <v>287.37</v>
          </cell>
          <cell r="E49">
            <v>0</v>
          </cell>
          <cell r="F49">
            <v>0</v>
          </cell>
        </row>
        <row r="50">
          <cell r="A50" t="str">
            <v>M5.06</v>
          </cell>
          <cell r="B50" t="str">
            <v>MOMENTUM Discrete Module Base, 120V AC, 16 Outputs, 0.5A</v>
          </cell>
          <cell r="C50" t="str">
            <v>170-ADO-540-50</v>
          </cell>
          <cell r="D50">
            <v>331.58</v>
          </cell>
          <cell r="E50">
            <v>0</v>
          </cell>
          <cell r="F50">
            <v>0</v>
          </cell>
        </row>
        <row r="51">
          <cell r="A51" t="str">
            <v>M5.07</v>
          </cell>
          <cell r="B51" t="str">
            <v>MOMENTUM Discrete Module Base, 120V AC, 10 Inputs &amp; 8 Outputs, 0.5A</v>
          </cell>
          <cell r="C51" t="str">
            <v>170-ADM-690-50</v>
          </cell>
          <cell r="D51">
            <v>287.37</v>
          </cell>
          <cell r="E51">
            <v>0</v>
          </cell>
          <cell r="F51">
            <v>0</v>
          </cell>
        </row>
        <row r="52">
          <cell r="A52" t="str">
            <v>M5.08</v>
          </cell>
          <cell r="B52" t="str">
            <v>MOMENTUM Discrete Module Base,   24V DC, 32 Inputs</v>
          </cell>
          <cell r="C52" t="str">
            <v>170-ADI-350-00</v>
          </cell>
          <cell r="D52">
            <v>181.26</v>
          </cell>
          <cell r="E52">
            <v>0</v>
          </cell>
          <cell r="F52">
            <v>0</v>
          </cell>
        </row>
        <row r="53">
          <cell r="A53" t="str">
            <v>M5.09</v>
          </cell>
          <cell r="B53" t="str">
            <v>MOMENTUM Discrete Module Base,   24V DC, 32 Outputs, 0.5A</v>
          </cell>
          <cell r="C53" t="str">
            <v>170-ADO-350-00</v>
          </cell>
          <cell r="D53">
            <v>260.83999999999997</v>
          </cell>
          <cell r="E53">
            <v>0</v>
          </cell>
          <cell r="F53">
            <v>0</v>
          </cell>
        </row>
        <row r="54">
          <cell r="A54" t="str">
            <v>M5.10</v>
          </cell>
          <cell r="B54" t="str">
            <v>MOMENTUM Discrete Module Base,   24V DC, 16 Inputs</v>
          </cell>
          <cell r="C54" t="str">
            <v>170-ADI-340-00</v>
          </cell>
          <cell r="D54">
            <v>145.88999999999999</v>
          </cell>
          <cell r="E54">
            <v>0</v>
          </cell>
          <cell r="F54">
            <v>0</v>
          </cell>
        </row>
        <row r="55">
          <cell r="A55" t="str">
            <v>M5.11</v>
          </cell>
          <cell r="B55" t="str">
            <v>MOMENTUM Discrete Module Base,   24V DC, 16 Outputs, 0.5A</v>
          </cell>
          <cell r="C55" t="str">
            <v>170-ADO-340-00</v>
          </cell>
          <cell r="D55">
            <v>172.42</v>
          </cell>
          <cell r="E55">
            <v>0</v>
          </cell>
          <cell r="F55">
            <v>0</v>
          </cell>
        </row>
        <row r="56">
          <cell r="A56" t="str">
            <v>M5.12</v>
          </cell>
          <cell r="B56" t="str">
            <v>MOMENTUM Discrete Module Base,   24V DC, 16 Inputs, 16 Outputs, 0.5A</v>
          </cell>
          <cell r="C56" t="str">
            <v>170-ADM-350-10</v>
          </cell>
          <cell r="D56">
            <v>221.05</v>
          </cell>
          <cell r="E56">
            <v>0</v>
          </cell>
          <cell r="F56">
            <v>0</v>
          </cell>
        </row>
        <row r="57">
          <cell r="A57" t="str">
            <v>M5.13</v>
          </cell>
          <cell r="B57" t="str">
            <v>MOMENTUM Discrete Module Base,   24V DC, 16 Inputs, 16 Outputs, 0.5A</v>
          </cell>
          <cell r="C57" t="str">
            <v>170-ADM-350-11</v>
          </cell>
          <cell r="D57">
            <v>243.16</v>
          </cell>
          <cell r="E57">
            <v>0</v>
          </cell>
          <cell r="F57">
            <v>0</v>
          </cell>
        </row>
        <row r="58">
          <cell r="A58" t="str">
            <v>M5.14</v>
          </cell>
          <cell r="B58" t="str">
            <v>MOMENTUM Discrete Module Base,   24V DC, 16 Inputs,   8 Outputs, 2.0A</v>
          </cell>
          <cell r="C58" t="str">
            <v>170-ADM-370-10</v>
          </cell>
          <cell r="D58">
            <v>264.38</v>
          </cell>
          <cell r="E58">
            <v>0</v>
          </cell>
          <cell r="F58">
            <v>0</v>
          </cell>
        </row>
        <row r="59">
          <cell r="A59" t="str">
            <v>M5.15</v>
          </cell>
          <cell r="B59" t="str">
            <v>MOMENTUM Discrete Module Base,   24V DC, 16 Inputs, 12 Outputs, Monitored</v>
          </cell>
          <cell r="C59" t="str">
            <v>170-ADM-390-10</v>
          </cell>
          <cell r="D59">
            <v>420</v>
          </cell>
          <cell r="E59">
            <v>0</v>
          </cell>
          <cell r="F59">
            <v>0</v>
          </cell>
        </row>
        <row r="60">
          <cell r="A60" t="str">
            <v>M5.16</v>
          </cell>
          <cell r="B60" t="str">
            <v>MOMENTUM Discrete Module Base,   24V DC, 10 Inputs,   8 Outputs Relay</v>
          </cell>
          <cell r="C60" t="str">
            <v>170-ADM-390-30</v>
          </cell>
          <cell r="D60">
            <v>175.96</v>
          </cell>
          <cell r="E60">
            <v>0</v>
          </cell>
          <cell r="F60">
            <v>0</v>
          </cell>
        </row>
        <row r="62">
          <cell r="A62" t="str">
            <v>M6.</v>
          </cell>
          <cell r="B62" t="str">
            <v>MOMENTUM ANALOG I/O BASES</v>
          </cell>
        </row>
        <row r="63">
          <cell r="A63" t="str">
            <v>M6.01</v>
          </cell>
          <cell r="B63" t="str">
            <v>MOMENTUM Analog Base, 16 Channel Single-Ended Inputs, Voltage/Current</v>
          </cell>
          <cell r="C63" t="str">
            <v>170-AAI-140-00</v>
          </cell>
          <cell r="D63">
            <v>596.84</v>
          </cell>
          <cell r="E63">
            <v>0</v>
          </cell>
          <cell r="F63">
            <v>0</v>
          </cell>
        </row>
        <row r="64">
          <cell r="A64" t="str">
            <v>M6.02</v>
          </cell>
          <cell r="B64" t="str">
            <v>MOMENTUM Analog Base,   8 Channel Differential Inputs, Voltage/Current</v>
          </cell>
          <cell r="C64" t="str">
            <v>170-AAI-030-00</v>
          </cell>
          <cell r="D64">
            <v>526.1</v>
          </cell>
          <cell r="E64">
            <v>0</v>
          </cell>
          <cell r="F64">
            <v>0</v>
          </cell>
        </row>
        <row r="65">
          <cell r="A65" t="str">
            <v>M6.03</v>
          </cell>
          <cell r="B65" t="str">
            <v>MOMENTUM Analog Base,   4 Channel RTD, TC &amp; mV Inputs, Voltage/Current</v>
          </cell>
          <cell r="C65" t="str">
            <v>170-AAI-520-40</v>
          </cell>
          <cell r="D65">
            <v>614.52</v>
          </cell>
          <cell r="E65">
            <v>0</v>
          </cell>
          <cell r="F65">
            <v>0</v>
          </cell>
        </row>
        <row r="66">
          <cell r="A66" t="str">
            <v>M6.04</v>
          </cell>
          <cell r="B66" t="str">
            <v>MOMENTUM Analog Base,   2 Ch. IN, 2 Ch. OUT, 4 Discrete 24VDC IN, 2 OUT</v>
          </cell>
          <cell r="C66" t="str">
            <v>170-AMM-090-00</v>
          </cell>
          <cell r="D66">
            <v>614.52</v>
          </cell>
          <cell r="E66">
            <v>0</v>
          </cell>
          <cell r="F66">
            <v>0</v>
          </cell>
        </row>
        <row r="67">
          <cell r="A67" t="str">
            <v>M6.05</v>
          </cell>
          <cell r="B67" t="str">
            <v>MOMENTUM Analog Base,   4 Channel Differential Outputs 0…20mA, +/-10V</v>
          </cell>
          <cell r="C67" t="str">
            <v>170-AAO-120-00</v>
          </cell>
          <cell r="D67">
            <v>526.1</v>
          </cell>
          <cell r="E67">
            <v>0</v>
          </cell>
          <cell r="F67">
            <v>0</v>
          </cell>
        </row>
        <row r="68">
          <cell r="A68" t="str">
            <v>M6.06</v>
          </cell>
          <cell r="B68" t="str">
            <v>MOMENTUM Analog Base,   4 Channel Differential Outputs 4…20mA</v>
          </cell>
          <cell r="C68" t="str">
            <v>170-AAO-921-00</v>
          </cell>
          <cell r="D68">
            <v>526.1</v>
          </cell>
          <cell r="E68">
            <v>0</v>
          </cell>
          <cell r="F68">
            <v>0</v>
          </cell>
        </row>
        <row r="70">
          <cell r="A70" t="str">
            <v>M7.</v>
          </cell>
          <cell r="B70" t="str">
            <v>MOMENTUM SPECIALTY I/O BASES</v>
          </cell>
        </row>
        <row r="71">
          <cell r="A71" t="str">
            <v>M7.01</v>
          </cell>
          <cell r="B71" t="str">
            <v>MOMENTUM Expert Base, 1 Channel High-Speed Counter</v>
          </cell>
          <cell r="C71" t="str">
            <v>170-AEC-920-00</v>
          </cell>
          <cell r="D71">
            <v>420</v>
          </cell>
          <cell r="E71">
            <v>0</v>
          </cell>
          <cell r="F71">
            <v>0</v>
          </cell>
        </row>
        <row r="72">
          <cell r="A72" t="str">
            <v>M7.02</v>
          </cell>
          <cell r="B72" t="str">
            <v>MOMENTUM Expert Base, GPS Time Synchronization Receiver incl. Terminals</v>
          </cell>
          <cell r="C72" t="str">
            <v>470-GPS-001-00</v>
          </cell>
          <cell r="D72">
            <v>1697.67</v>
          </cell>
          <cell r="E72">
            <v>0</v>
          </cell>
          <cell r="F72">
            <v>0</v>
          </cell>
        </row>
        <row r="73">
          <cell r="A73" t="str">
            <v>M7.03</v>
          </cell>
          <cell r="B73" t="str">
            <v>GPS AERIAL to GPS-001 Receiver</v>
          </cell>
          <cell r="C73" t="str">
            <v>470-GPA-001-00</v>
          </cell>
          <cell r="D73">
            <v>238.74</v>
          </cell>
          <cell r="E73">
            <v>0</v>
          </cell>
          <cell r="F73">
            <v>0</v>
          </cell>
        </row>
        <row r="74">
          <cell r="A74" t="str">
            <v>M7.04</v>
          </cell>
          <cell r="B74" t="str">
            <v>GPS SIGNAL CABLE between Aerial and GPS-001 Receiver, 12,0m</v>
          </cell>
          <cell r="C74" t="str">
            <v>470-XCA-646-00</v>
          </cell>
          <cell r="D74">
            <v>61.89</v>
          </cell>
          <cell r="E74">
            <v>0</v>
          </cell>
          <cell r="F74">
            <v>0</v>
          </cell>
        </row>
        <row r="75">
          <cell r="A75" t="str">
            <v>M7.05</v>
          </cell>
          <cell r="B75" t="str">
            <v>GPS PROGRAMMING CABLE for GPS-001 Receiver, 3,0m</v>
          </cell>
          <cell r="C75" t="str">
            <v>470-XCA-323-00</v>
          </cell>
          <cell r="D75">
            <v>70.739999999999995</v>
          </cell>
          <cell r="E75">
            <v>0</v>
          </cell>
          <cell r="F75">
            <v>0</v>
          </cell>
        </row>
        <row r="77">
          <cell r="A77" t="str">
            <v>M8.</v>
          </cell>
          <cell r="B77" t="str">
            <v>MOMENTUM POWER SUPPLIES &amp; SIMULATORS</v>
          </cell>
        </row>
        <row r="78">
          <cell r="A78" t="str">
            <v>M8.01</v>
          </cell>
          <cell r="B78" t="str">
            <v>POWER SUPPLY 230/120VAC Primary, 24VDC Secondary, 0.7A (TIO Form)</v>
          </cell>
          <cell r="C78" t="str">
            <v>170-CPS-111-00</v>
          </cell>
          <cell r="D78">
            <v>176.84</v>
          </cell>
          <cell r="E78">
            <v>0</v>
          </cell>
          <cell r="F78">
            <v>0</v>
          </cell>
        </row>
        <row r="79">
          <cell r="A79" t="str">
            <v>M8.02</v>
          </cell>
          <cell r="B79" t="str">
            <v>POWER SUPPLY 24VDC Primary, 22VDC Stabilized Secondary, 0.7A (TIO Form)</v>
          </cell>
          <cell r="C79" t="str">
            <v>470-IPS-258-00  *</v>
          </cell>
          <cell r="D79">
            <v>442.1</v>
          </cell>
          <cell r="E79">
            <v>0</v>
          </cell>
          <cell r="F79">
            <v>0</v>
          </cell>
        </row>
        <row r="80">
          <cell r="A80" t="str">
            <v>M8.03</v>
          </cell>
          <cell r="B80" t="str">
            <v>ASSEMBLY for CPS-111/IPS-258: Screw Terminals, 2.5mm2, 8 Poles (3 per Package)</v>
          </cell>
          <cell r="C80" t="str">
            <v>170-XTS-011-00 *</v>
          </cell>
          <cell r="D80">
            <v>17.68</v>
          </cell>
          <cell r="E80">
            <v>0</v>
          </cell>
          <cell r="F80">
            <v>0</v>
          </cell>
        </row>
        <row r="81">
          <cell r="A81" t="str">
            <v>M8.04</v>
          </cell>
          <cell r="B81" t="str">
            <v>ASSEMBLY for CPS-111/IPS-258: Spring Terminals, 1.5mm2, 8 Poles (3 per Package)</v>
          </cell>
          <cell r="C81" t="str">
            <v>170-XTS-012-00 *</v>
          </cell>
          <cell r="D81">
            <v>17.68</v>
          </cell>
          <cell r="E81">
            <v>0</v>
          </cell>
          <cell r="F81">
            <v>0</v>
          </cell>
        </row>
        <row r="82">
          <cell r="A82" t="str">
            <v>M8.05</v>
          </cell>
          <cell r="B82" t="str">
            <v>DISCRETE SIMULATOR with 16 24V DC Switches for Momentum Bases</v>
          </cell>
          <cell r="C82" t="str">
            <v>170-BSM-016-00</v>
          </cell>
          <cell r="D82">
            <v>150.31</v>
          </cell>
          <cell r="E82">
            <v>0</v>
          </cell>
          <cell r="F82">
            <v>0</v>
          </cell>
        </row>
        <row r="83">
          <cell r="A83" t="str">
            <v>M8.06</v>
          </cell>
          <cell r="B83" t="str">
            <v xml:space="preserve">EMPTY MODULE for Momentum Base Pre-Wiring </v>
          </cell>
          <cell r="C83" t="str">
            <v>170-BDM-090-00</v>
          </cell>
          <cell r="D83">
            <v>61.89</v>
          </cell>
          <cell r="E83">
            <v>0</v>
          </cell>
          <cell r="F83">
            <v>0</v>
          </cell>
        </row>
        <row r="84">
          <cell r="A84" t="str">
            <v>M8.07</v>
          </cell>
          <cell r="B84" t="str">
            <v>*    designed to ambient temperature -40...+70°C (EN 50155, EN 50121-3-2, UL508)</v>
          </cell>
        </row>
        <row r="86">
          <cell r="A86" t="str">
            <v>M11.</v>
          </cell>
          <cell r="B86" t="str">
            <v>TIO BLOCKS for MODBUS PLUS</v>
          </cell>
        </row>
        <row r="87">
          <cell r="A87" t="str">
            <v>M11.01</v>
          </cell>
          <cell r="B87" t="str">
            <v>TIO MBP Binary Inputs   24V DC, 16 Inputs, Potential Isolated</v>
          </cell>
          <cell r="C87" t="str">
            <v>170-BDI-342-00</v>
          </cell>
          <cell r="D87">
            <v>287.37</v>
          </cell>
          <cell r="E87">
            <v>0</v>
          </cell>
          <cell r="F87">
            <v>0</v>
          </cell>
        </row>
        <row r="88">
          <cell r="A88" t="str">
            <v>M11.02</v>
          </cell>
          <cell r="B88" t="str">
            <v>TIO MBP Binary Inputs 120V AC, 16 Inputs, Potential Isolated</v>
          </cell>
          <cell r="C88" t="str">
            <v>170-BDI-542-50</v>
          </cell>
          <cell r="D88">
            <v>420</v>
          </cell>
          <cell r="E88">
            <v>0</v>
          </cell>
          <cell r="F88">
            <v>0</v>
          </cell>
        </row>
        <row r="89">
          <cell r="A89" t="str">
            <v>M11.03</v>
          </cell>
          <cell r="B89" t="str">
            <v>TIO MBP Binary Outputs   24V DC, 16 Outputs 0.5A, Potential Isolated</v>
          </cell>
          <cell r="C89" t="str">
            <v>170-BDO-342-00</v>
          </cell>
          <cell r="D89">
            <v>309.47000000000003</v>
          </cell>
          <cell r="E89">
            <v>0</v>
          </cell>
          <cell r="F89">
            <v>0</v>
          </cell>
        </row>
        <row r="90">
          <cell r="A90" t="str">
            <v>M11.04</v>
          </cell>
          <cell r="B90" t="str">
            <v>TIO MBP Binary Outputs 24...120V AC, 16 Outputs 0.5A, Pot. Isolated</v>
          </cell>
          <cell r="C90" t="str">
            <v>170-BDO-542-50</v>
          </cell>
          <cell r="D90">
            <v>437.68</v>
          </cell>
          <cell r="E90">
            <v>0</v>
          </cell>
          <cell r="F90">
            <v>0</v>
          </cell>
        </row>
        <row r="91">
          <cell r="A91" t="str">
            <v>M11.05</v>
          </cell>
          <cell r="B91" t="str">
            <v>TIO MBP Binary In/Outputs 16x24VDC In, 16x24VDC Out 0.5A, Isolated</v>
          </cell>
          <cell r="C91" t="str">
            <v>170-BDM-342-00</v>
          </cell>
          <cell r="D91">
            <v>353.68</v>
          </cell>
          <cell r="E91">
            <v>0</v>
          </cell>
          <cell r="F91">
            <v>0</v>
          </cell>
        </row>
        <row r="93">
          <cell r="A93" t="str">
            <v>M12.</v>
          </cell>
          <cell r="B93" t="str">
            <v>TIO BLOCKS for MULTI-VEHICLE BUS (Railroad Applications)</v>
          </cell>
        </row>
        <row r="94">
          <cell r="A94" t="str">
            <v>M12.01</v>
          </cell>
          <cell r="B94" t="str">
            <v>TIO MVB Binary In/Outputs 16x 24VDC In, 12x 24VDC Out 0.5A, MVB Class 1</v>
          </cell>
          <cell r="C94" t="str">
            <v>170-BDM-379-00 *</v>
          </cell>
          <cell r="D94">
            <v>384.63</v>
          </cell>
          <cell r="E94">
            <v>0</v>
          </cell>
          <cell r="F94">
            <v>0</v>
          </cell>
        </row>
        <row r="95">
          <cell r="A95" t="str">
            <v>M12.02</v>
          </cell>
          <cell r="B95" t="str">
            <v>*    designed to ambient temperature -40...+70°C (EN 50155, EN 50121-3-2, UL508)</v>
          </cell>
        </row>
        <row r="97">
          <cell r="A97" t="str">
            <v>M13.</v>
          </cell>
          <cell r="B97" t="str">
            <v>TIO BLOCKS for INTERBUS</v>
          </cell>
        </row>
        <row r="98">
          <cell r="A98" t="str">
            <v>M13.01</v>
          </cell>
          <cell r="B98" t="str">
            <v>TIO IBS Binary Inputs   24V DC, 16 Inputs, Potential Isolated</v>
          </cell>
          <cell r="C98" t="str">
            <v>170-BDI-346-00</v>
          </cell>
          <cell r="D98">
            <v>168</v>
          </cell>
          <cell r="E98">
            <v>0</v>
          </cell>
          <cell r="F98">
            <v>0</v>
          </cell>
        </row>
        <row r="99">
          <cell r="A99" t="str">
            <v>M13.02</v>
          </cell>
          <cell r="B99" t="str">
            <v>TIO IBS Binary Inputs   24V DC, 32 Inputs, Potential Isolated</v>
          </cell>
          <cell r="C99" t="str">
            <v>170-BDI-356-00</v>
          </cell>
          <cell r="D99">
            <v>198.95</v>
          </cell>
          <cell r="E99">
            <v>0</v>
          </cell>
          <cell r="F99">
            <v>0</v>
          </cell>
        </row>
        <row r="100">
          <cell r="A100" t="str">
            <v>M13.03</v>
          </cell>
          <cell r="B100" t="str">
            <v>TIO IBS Binary Inputs 115V AC, 16 Inputs, Potential Isolated</v>
          </cell>
          <cell r="C100" t="str">
            <v>170-BDI-546-50</v>
          </cell>
          <cell r="D100">
            <v>274.10000000000002</v>
          </cell>
          <cell r="E100">
            <v>0</v>
          </cell>
          <cell r="F100">
            <v>0</v>
          </cell>
        </row>
        <row r="101">
          <cell r="A101" t="str">
            <v>M13.04</v>
          </cell>
          <cell r="B101" t="str">
            <v>TIO IBS Binary Inputs 230V AC, 16 Inputs, Potential Isolated</v>
          </cell>
          <cell r="C101" t="str">
            <v>170-BDI-746-50</v>
          </cell>
          <cell r="D101">
            <v>274.10000000000002</v>
          </cell>
          <cell r="E101">
            <v>0</v>
          </cell>
          <cell r="F101">
            <v>0</v>
          </cell>
        </row>
        <row r="102">
          <cell r="A102" t="str">
            <v>M13.05</v>
          </cell>
          <cell r="B102" t="str">
            <v>TIO IBS Binary Outputs   24V DC, 16 Outputs 0.5A, Potential Isolated</v>
          </cell>
          <cell r="C102" t="str">
            <v>170-BDO-346-00</v>
          </cell>
          <cell r="D102">
            <v>185.68</v>
          </cell>
          <cell r="E102">
            <v>0</v>
          </cell>
          <cell r="F102">
            <v>0</v>
          </cell>
        </row>
        <row r="103">
          <cell r="A103" t="str">
            <v>M13.06</v>
          </cell>
          <cell r="B103" t="str">
            <v>TIO IBS Binary Outputs   24V DC, 32 Outputs 0.5A, Potential Isolated</v>
          </cell>
          <cell r="C103" t="str">
            <v>170-BDO-356-00</v>
          </cell>
          <cell r="D103">
            <v>247.58</v>
          </cell>
          <cell r="E103">
            <v>0</v>
          </cell>
          <cell r="F103">
            <v>0</v>
          </cell>
        </row>
        <row r="104">
          <cell r="A104" t="str">
            <v>M13.07</v>
          </cell>
          <cell r="B104" t="str">
            <v>TIO IBS Binary Outputs 115/230V AC, 16 Outputs 0.5A, Pot. Isolated</v>
          </cell>
          <cell r="C104" t="str">
            <v>170-BDO-946-50</v>
          </cell>
          <cell r="D104">
            <v>300.63</v>
          </cell>
          <cell r="E104">
            <v>0</v>
          </cell>
          <cell r="F104">
            <v>0</v>
          </cell>
        </row>
        <row r="105">
          <cell r="A105" t="str">
            <v>M13.08</v>
          </cell>
          <cell r="B105" t="str">
            <v>TIO IBS Binary In/Outputs 16x 24VDC In, 16x 24VDC Out 0.5A, Isolated</v>
          </cell>
          <cell r="C105" t="str">
            <v>170-BDM-346-00</v>
          </cell>
          <cell r="D105">
            <v>207.79</v>
          </cell>
          <cell r="E105">
            <v>0</v>
          </cell>
          <cell r="F105">
            <v>0</v>
          </cell>
        </row>
        <row r="106">
          <cell r="A106" t="str">
            <v>M13.09</v>
          </cell>
          <cell r="B106" t="str">
            <v>TIO IBS Binary In/Outputs 16x 24VDC In,   8x 24VDC Out 2.0A, Isolated</v>
          </cell>
          <cell r="C106" t="str">
            <v>170-BDM-346-02</v>
          </cell>
          <cell r="D106">
            <v>362.52</v>
          </cell>
          <cell r="E106">
            <v>0</v>
          </cell>
          <cell r="F106">
            <v>0</v>
          </cell>
        </row>
        <row r="107">
          <cell r="A107" t="str">
            <v>M13.10</v>
          </cell>
          <cell r="B107" t="str">
            <v>TIO IBS Binary In/Outputs 8x 24VDC In, 8x 24VDC...230VAC Out 2A, Isolated</v>
          </cell>
          <cell r="C107" t="str">
            <v>170-BDM-346-30</v>
          </cell>
          <cell r="D107">
            <v>212.21</v>
          </cell>
          <cell r="E107">
            <v>0</v>
          </cell>
          <cell r="F107">
            <v>0</v>
          </cell>
        </row>
        <row r="108">
          <cell r="A108" t="str">
            <v>M13.11</v>
          </cell>
          <cell r="B108" t="str">
            <v>TIO IBS Analog 4 IN 0/4-20mA, +/-10V, Pt100,  2 OUT 0/4-20mA, +/-10V</v>
          </cell>
          <cell r="C108" t="str">
            <v>170-BAM-096-00</v>
          </cell>
          <cell r="D108">
            <v>428.84</v>
          </cell>
          <cell r="E108">
            <v>0</v>
          </cell>
          <cell r="F108">
            <v>0</v>
          </cell>
        </row>
        <row r="109">
          <cell r="A109" t="str">
            <v>M13.12</v>
          </cell>
          <cell r="B109" t="str">
            <v>TIO IBS Analog 8 IN 0/4-20mA, +/-20mA, 0-10V, +/-10V, Remote Bus Isolated</v>
          </cell>
          <cell r="C109" t="str">
            <v>170-BAI-036-00</v>
          </cell>
          <cell r="D109">
            <v>751.57</v>
          </cell>
          <cell r="E109">
            <v>0</v>
          </cell>
          <cell r="F109">
            <v>0</v>
          </cell>
        </row>
        <row r="110">
          <cell r="A110" t="str">
            <v>M13.13</v>
          </cell>
          <cell r="B110" t="str">
            <v>TIO IBS Analog 4 OUT 0/4-20mA, +/-20mA, 0-10V, +/-10V, Remote Bus Isolated</v>
          </cell>
          <cell r="C110" t="str">
            <v>170-BAO-126-00</v>
          </cell>
          <cell r="D110">
            <v>610.1</v>
          </cell>
          <cell r="E110">
            <v>0</v>
          </cell>
          <cell r="F110">
            <v>0</v>
          </cell>
        </row>
        <row r="112">
          <cell r="A112" t="str">
            <v>M14.</v>
          </cell>
          <cell r="B112" t="str">
            <v>QPR TIO BLOCKS for INTERBUS</v>
          </cell>
        </row>
        <row r="113">
          <cell r="A113" t="str">
            <v>M14.01</v>
          </cell>
          <cell r="B113" t="str">
            <v>TIO QPR-CPU with 16x24VDC In, 12x24VDC Out 0.5A, &lt;1.8ms, also IB/S Slave</v>
          </cell>
          <cell r="C113" t="str">
            <v>170-QPR-346-00</v>
          </cell>
          <cell r="D113">
            <v>442.1</v>
          </cell>
          <cell r="E113">
            <v>0</v>
          </cell>
          <cell r="F113">
            <v>0</v>
          </cell>
        </row>
        <row r="114">
          <cell r="A114" t="str">
            <v>M14.02</v>
          </cell>
          <cell r="B114" t="str">
            <v>TIO QPR-CPU with 16x24VDC In, 12x24VDC Out 0.5A, &lt;0.6ms, also IB/S Slave</v>
          </cell>
          <cell r="C114" t="str">
            <v>170-QPR-346-10</v>
          </cell>
          <cell r="D114">
            <v>346.61</v>
          </cell>
          <cell r="E114">
            <v>0</v>
          </cell>
          <cell r="F114">
            <v>0</v>
          </cell>
        </row>
        <row r="115">
          <cell r="A115" t="str">
            <v>M14.03</v>
          </cell>
          <cell r="B115" t="str">
            <v>TIO QPR-CPU with 16x24VDC In, 12x24VDC Out 0.5A, &lt;0.6ms, also IB/S Slave</v>
          </cell>
          <cell r="C115" t="str">
            <v>170-QPR-346-20</v>
          </cell>
          <cell r="D115">
            <v>486.31</v>
          </cell>
          <cell r="E115">
            <v>0</v>
          </cell>
          <cell r="F115">
            <v>0</v>
          </cell>
        </row>
        <row r="116">
          <cell r="A116" t="str">
            <v>M14.04</v>
          </cell>
          <cell r="B116" t="str">
            <v>TIO QPR-CPU with  8x24VDC In,   4x24VDC Out 0.5A, &lt;1.8ms, Standalone</v>
          </cell>
          <cell r="C116" t="str">
            <v>170-QPR-330-00</v>
          </cell>
          <cell r="D116">
            <v>159.16</v>
          </cell>
          <cell r="E116">
            <v>0</v>
          </cell>
          <cell r="F116">
            <v>0</v>
          </cell>
        </row>
        <row r="117">
          <cell r="A117" t="str">
            <v>M14.05</v>
          </cell>
          <cell r="B117" t="str">
            <v>PROGRAMMING CABLE for QPR on PC/AT (Editor Access in Module)</v>
          </cell>
          <cell r="C117" t="str">
            <v>170-NAA-060-00</v>
          </cell>
          <cell r="D117">
            <v>61.89</v>
          </cell>
          <cell r="E117">
            <v>0</v>
          </cell>
          <cell r="F117">
            <v>0</v>
          </cell>
        </row>
        <row r="119">
          <cell r="A119" t="str">
            <v>M15.</v>
          </cell>
          <cell r="B119" t="str">
            <v>MODICON TIO (IP20) COMPONENTS  -  PROFIBUS DP</v>
          </cell>
        </row>
        <row r="120">
          <cell r="A120" t="str">
            <v>M15.01</v>
          </cell>
          <cell r="B120" t="str">
            <v>TIO DP Binary Inputs   24V DC, 16 Inputs, Potential Isolated</v>
          </cell>
          <cell r="C120" t="str">
            <v>170-BDI-344-01</v>
          </cell>
          <cell r="D120">
            <v>226.36</v>
          </cell>
          <cell r="E120">
            <v>0</v>
          </cell>
          <cell r="F120">
            <v>0</v>
          </cell>
        </row>
        <row r="121">
          <cell r="A121" t="str">
            <v>M15.02</v>
          </cell>
          <cell r="B121" t="str">
            <v>TIO DP Binary Inputs   24V DC, 32 Inputs, Potential Isolated</v>
          </cell>
          <cell r="C121" t="str">
            <v>170-BDI-354-01</v>
          </cell>
          <cell r="D121">
            <v>297.98</v>
          </cell>
          <cell r="E121">
            <v>0</v>
          </cell>
          <cell r="F121">
            <v>0</v>
          </cell>
        </row>
        <row r="122">
          <cell r="A122" t="str">
            <v>M15.03</v>
          </cell>
          <cell r="B122" t="str">
            <v>TIO DP Binary Inputs/Outputs 16x24VDC In, 16x24VDC Out 0.5A, Isolated</v>
          </cell>
          <cell r="C122" t="str">
            <v>170-BDM-344-01</v>
          </cell>
          <cell r="D122">
            <v>277.64</v>
          </cell>
          <cell r="E122">
            <v>0</v>
          </cell>
          <cell r="F122">
            <v>0</v>
          </cell>
        </row>
        <row r="123">
          <cell r="A123" t="str">
            <v>M15.04</v>
          </cell>
          <cell r="B123" t="str">
            <v>TIO DP Binary Outputs   24V DC, 32 Outputs 0.5A, Potential Isolated</v>
          </cell>
          <cell r="C123" t="str">
            <v>170-BDO-354-00</v>
          </cell>
          <cell r="D123">
            <v>336.88</v>
          </cell>
          <cell r="E123">
            <v>0</v>
          </cell>
          <cell r="F123">
            <v>0</v>
          </cell>
        </row>
        <row r="125">
          <cell r="A125" t="str">
            <v>M16.</v>
          </cell>
          <cell r="B125" t="str">
            <v>MOMENTUM I/O BASE TERMINAL STRIPS &amp; ACCESSORIES</v>
          </cell>
        </row>
        <row r="126">
          <cell r="A126" t="str">
            <v>M16.01</v>
          </cell>
          <cell r="B126" t="str">
            <v>SCREW TERMINALS for Field Wiring, 2.5mm2, 18 Poles (3 per Package)</v>
          </cell>
          <cell r="C126" t="str">
            <v>170-XTS-001-00</v>
          </cell>
          <cell r="D126">
            <v>30.95</v>
          </cell>
          <cell r="E126">
            <v>0</v>
          </cell>
          <cell r="F126">
            <v>0</v>
          </cell>
        </row>
        <row r="127">
          <cell r="A127" t="str">
            <v>M16.02</v>
          </cell>
          <cell r="B127" t="str">
            <v>SCREW TERMINAL BUS BAR (1 Row) for Grounds &amp; Shields (1 p. Pack.)</v>
          </cell>
          <cell r="C127" t="str">
            <v>170-XTS-006-01</v>
          </cell>
          <cell r="D127">
            <v>26.53</v>
          </cell>
          <cell r="E127">
            <v>0</v>
          </cell>
          <cell r="F127">
            <v>0</v>
          </cell>
        </row>
        <row r="128">
          <cell r="A128" t="str">
            <v>M16.03</v>
          </cell>
          <cell r="B128" t="str">
            <v>SCREW TERMINAL BUS BAR (2 Rows) for Grounds &amp; Shields (1 p. Pack.)</v>
          </cell>
          <cell r="C128" t="str">
            <v>170-XTS-005-01</v>
          </cell>
          <cell r="D128">
            <v>39.79</v>
          </cell>
          <cell r="E128">
            <v>0</v>
          </cell>
          <cell r="F128">
            <v>0</v>
          </cell>
        </row>
        <row r="129">
          <cell r="A129" t="str">
            <v>M16.04</v>
          </cell>
          <cell r="B129" t="str">
            <v>SCREW TERMINAL BUS BAR (3 Rows) for Grounds &amp; Shields (1 p. Pack.)</v>
          </cell>
          <cell r="C129" t="str">
            <v>170-XTS-004-01</v>
          </cell>
          <cell r="D129">
            <v>48.63</v>
          </cell>
          <cell r="E129">
            <v>0</v>
          </cell>
          <cell r="F129">
            <v>0</v>
          </cell>
        </row>
        <row r="130">
          <cell r="A130" t="str">
            <v>M16.05</v>
          </cell>
          <cell r="B130" t="str">
            <v>SPRING TERMINALS for Field Wiring, 1.5mm2, 18 Poles (3 per Package)</v>
          </cell>
          <cell r="C130" t="str">
            <v>170-XTS-002-00</v>
          </cell>
          <cell r="D130">
            <v>44.21</v>
          </cell>
          <cell r="E130">
            <v>0</v>
          </cell>
          <cell r="F130">
            <v>0</v>
          </cell>
        </row>
        <row r="131">
          <cell r="A131" t="str">
            <v>M16.06</v>
          </cell>
          <cell r="B131" t="str">
            <v>SPRING TERMINAL BUS BAR (1 Row) for Grounds &amp; Shields (1 p. Pack.)</v>
          </cell>
          <cell r="C131" t="str">
            <v>170-XTS-007-01</v>
          </cell>
          <cell r="D131">
            <v>35.369999999999997</v>
          </cell>
          <cell r="E131">
            <v>0</v>
          </cell>
          <cell r="F131">
            <v>0</v>
          </cell>
        </row>
        <row r="132">
          <cell r="A132" t="str">
            <v>M16.07</v>
          </cell>
          <cell r="B132" t="str">
            <v>SPRING TERMINAL BUS BAR (2 Rows) for Grounds &amp; Shields (1 p. Pack.)</v>
          </cell>
          <cell r="C132" t="str">
            <v>170-XTS-008-01</v>
          </cell>
          <cell r="D132">
            <v>48.63</v>
          </cell>
          <cell r="E132">
            <v>0</v>
          </cell>
          <cell r="F132">
            <v>0</v>
          </cell>
        </row>
        <row r="133">
          <cell r="A133" t="str">
            <v>M16.08</v>
          </cell>
          <cell r="B133" t="str">
            <v>SPRING TERMINAL BUS BAR (3 Rows) for Grounds &amp; Shields (1 p. Pack.)</v>
          </cell>
          <cell r="C133" t="str">
            <v>170-XTS-003-01</v>
          </cell>
          <cell r="D133">
            <v>61.89</v>
          </cell>
          <cell r="E133">
            <v>0</v>
          </cell>
          <cell r="F133">
            <v>0</v>
          </cell>
        </row>
        <row r="134">
          <cell r="A134" t="str">
            <v>M16.09</v>
          </cell>
          <cell r="B134" t="str">
            <v>WIRING LABEL KIT with 10 Description Strips (one included w. each module)</v>
          </cell>
          <cell r="C134" t="str">
            <v>170-XCP-100-00</v>
          </cell>
          <cell r="D134">
            <v>15.92</v>
          </cell>
          <cell r="E134">
            <v>0</v>
          </cell>
          <cell r="F134">
            <v>0</v>
          </cell>
        </row>
        <row r="135">
          <cell r="A135" t="str">
            <v>M16.10</v>
          </cell>
          <cell r="B135" t="str">
            <v>ACCESSORY KIT with Coding Keys, Mounting Screws, Jumpers (f. one TIO)</v>
          </cell>
          <cell r="C135" t="str">
            <v>170-XCP-200-00</v>
          </cell>
          <cell r="D135">
            <v>22.11</v>
          </cell>
          <cell r="E135">
            <v>0</v>
          </cell>
          <cell r="F135">
            <v>0</v>
          </cell>
        </row>
        <row r="137">
          <cell r="A137" t="str">
            <v>M21.</v>
          </cell>
          <cell r="B137" t="str">
            <v>MODBUS NETWORK  -  ELECTRICAL CABLES</v>
          </cell>
        </row>
        <row r="138">
          <cell r="A138" t="str">
            <v>M21.01</v>
          </cell>
          <cell r="B138" t="str">
            <v>MINI-MODEM, 4 Wire 0.5mm2 Cable, Point-to-Point,  7km/9.6kBd, SRM5D/F/RJ45N</v>
          </cell>
          <cell r="C138" t="str">
            <v>SRM5D/F/RJ45N</v>
          </cell>
          <cell r="D138">
            <v>229.89</v>
          </cell>
          <cell r="E138">
            <v>0</v>
          </cell>
          <cell r="F138">
            <v>0</v>
          </cell>
        </row>
        <row r="139">
          <cell r="A139" t="str">
            <v>M21.02</v>
          </cell>
          <cell r="B139" t="str">
            <v>MINI-MODEM, 4 Wire 0.5mm2 Cable, Point-to-Point,12km/1.2kBd, SRM6D/F/RJ45</v>
          </cell>
          <cell r="C139" t="str">
            <v>SRM6D/F/RJ45</v>
          </cell>
          <cell r="D139">
            <v>274.10000000000002</v>
          </cell>
          <cell r="E139">
            <v>0</v>
          </cell>
          <cell r="F139">
            <v>0</v>
          </cell>
        </row>
        <row r="140">
          <cell r="A140" t="str">
            <v>M21.03</v>
          </cell>
          <cell r="B140" t="str">
            <v>MINI-MODEM, 4 Wire 0.5mm2 Cable, Point-to-Point,19km/1.2kBd, SRM3D/F/RJ45S</v>
          </cell>
          <cell r="C140" t="str">
            <v>SRM3D/F/RJ45S</v>
          </cell>
          <cell r="D140">
            <v>274.10000000000002</v>
          </cell>
          <cell r="E140">
            <v>0</v>
          </cell>
          <cell r="F140">
            <v>0</v>
          </cell>
        </row>
        <row r="141">
          <cell r="A141" t="str">
            <v>M21.04</v>
          </cell>
          <cell r="B141" t="str">
            <v>MINI-MODEM, 2/4 Wire 0.5mm2 Cable, Multipoint, 7km@19.2kBd, SRM6DC/F/RJ45</v>
          </cell>
          <cell r="C141" t="str">
            <v>7070-KOM-00029</v>
          </cell>
          <cell r="D141">
            <v>365.18</v>
          </cell>
          <cell r="E141">
            <v>0</v>
          </cell>
          <cell r="F141">
            <v>0</v>
          </cell>
        </row>
        <row r="142">
          <cell r="A142" t="str">
            <v>M21.05</v>
          </cell>
          <cell r="B142" t="str">
            <v>DESK-MODEM, 2/4 Wire 0.5mm2 Cable, Multipoint, 55km@1.2kBd</v>
          </cell>
          <cell r="C142" t="str">
            <v>ASM-10/8SA/230/RJ45</v>
          </cell>
          <cell r="D142">
            <v>972.62</v>
          </cell>
          <cell r="E142">
            <v>0</v>
          </cell>
          <cell r="F142">
            <v>0</v>
          </cell>
        </row>
        <row r="143">
          <cell r="A143" t="str">
            <v>M21.06</v>
          </cell>
          <cell r="B143" t="str">
            <v>TELEPHONE MODEM for Commut. Phone Lines, 300…28,8 kBd, Sportster</v>
          </cell>
          <cell r="C143" t="str">
            <v>7070-KOM-00036</v>
          </cell>
          <cell r="D143">
            <v>461.55</v>
          </cell>
          <cell r="E143">
            <v>0</v>
          </cell>
          <cell r="F143">
            <v>0</v>
          </cell>
        </row>
        <row r="144">
          <cell r="A144" t="str">
            <v>M21.07</v>
          </cell>
          <cell r="B144" t="str">
            <v>MODBUS RS232/485 2/4-Wire Converter 64kBd for XMIT, TB285-220, 220VAC</v>
          </cell>
          <cell r="C144" t="str">
            <v>7070-KOM-00048</v>
          </cell>
          <cell r="D144">
            <v>271.45</v>
          </cell>
          <cell r="E144">
            <v>0</v>
          </cell>
          <cell r="F144">
            <v>0</v>
          </cell>
        </row>
        <row r="145">
          <cell r="A145" t="str">
            <v>M21.08</v>
          </cell>
          <cell r="B145" t="str">
            <v>MODBUS RS232/485 4-Wire Converter 115kBd for XMIT, TB8324-220, 220VAC</v>
          </cell>
          <cell r="C145" t="str">
            <v>7070-KOM-00041</v>
          </cell>
          <cell r="D145">
            <v>585.34</v>
          </cell>
          <cell r="E145">
            <v>0</v>
          </cell>
          <cell r="F145">
            <v>0</v>
          </cell>
        </row>
        <row r="146">
          <cell r="A146" t="str">
            <v>M21.09</v>
          </cell>
          <cell r="B146" t="str">
            <v>MODEM CABLE 1:1 Wiring, RJ45 Connectors on Both Sides, 1m</v>
          </cell>
          <cell r="C146" t="str">
            <v>110-XCA-282-01</v>
          </cell>
          <cell r="D146">
            <v>22.99</v>
          </cell>
          <cell r="E146">
            <v>0</v>
          </cell>
          <cell r="F146">
            <v>0</v>
          </cell>
        </row>
        <row r="147">
          <cell r="A147" t="str">
            <v>M21.10</v>
          </cell>
          <cell r="B147" t="str">
            <v>MODEM CABLE 1:1 Wiring, RJ45 Connectors on Both Sides, 3m</v>
          </cell>
          <cell r="C147" t="str">
            <v>110-XCA-282-02</v>
          </cell>
          <cell r="D147">
            <v>32.72</v>
          </cell>
          <cell r="E147">
            <v>0</v>
          </cell>
          <cell r="F147">
            <v>0</v>
          </cell>
        </row>
        <row r="148">
          <cell r="A148" t="str">
            <v>M21.11</v>
          </cell>
          <cell r="B148" t="str">
            <v>MODEM CABLE 1:1 Wiring, RJ45 Connectors on Both Sides, 6m</v>
          </cell>
          <cell r="C148" t="str">
            <v>110-XCA-282-03</v>
          </cell>
          <cell r="D148">
            <v>41.56</v>
          </cell>
          <cell r="E148">
            <v>0</v>
          </cell>
          <cell r="F148">
            <v>0</v>
          </cell>
        </row>
        <row r="149">
          <cell r="A149" t="str">
            <v>M21.12</v>
          </cell>
          <cell r="B149" t="str">
            <v>ADAPTER RJ45 &lt;-&gt; RS232C/  9-Pin Male for Assembling by Client</v>
          </cell>
          <cell r="C149" t="str">
            <v>110-XCA-203-01</v>
          </cell>
          <cell r="D149">
            <v>37.14</v>
          </cell>
          <cell r="E149">
            <v>0</v>
          </cell>
          <cell r="F149">
            <v>0</v>
          </cell>
        </row>
        <row r="150">
          <cell r="A150" t="str">
            <v>M21.13</v>
          </cell>
          <cell r="B150" t="str">
            <v>ADAPTER RJ45 &lt;-&gt; RS232C/  9-Pin Female for Assembling by Cl.</v>
          </cell>
          <cell r="C150" t="str">
            <v>110-XCA-203-02</v>
          </cell>
          <cell r="D150">
            <v>37.14</v>
          </cell>
          <cell r="E150">
            <v>0</v>
          </cell>
          <cell r="F150">
            <v>0</v>
          </cell>
        </row>
        <row r="151">
          <cell r="A151" t="str">
            <v>M21.14</v>
          </cell>
          <cell r="B151" t="str">
            <v>ADAPTER RJ45 &lt;-&gt; RS232C/25-Pin Male for Assembling by Cl.</v>
          </cell>
          <cell r="C151" t="str">
            <v>110-XCA-204-01</v>
          </cell>
          <cell r="D151">
            <v>41.56</v>
          </cell>
          <cell r="E151">
            <v>0</v>
          </cell>
          <cell r="F151">
            <v>0</v>
          </cell>
        </row>
        <row r="152">
          <cell r="A152" t="str">
            <v>M21.15</v>
          </cell>
          <cell r="B152" t="str">
            <v>ADAPTER RJ45 &lt;-&gt; RS232C/25-Pin Female for Assembling by Cl.</v>
          </cell>
          <cell r="C152" t="str">
            <v>110-XCA-204-02</v>
          </cell>
          <cell r="D152">
            <v>41.56</v>
          </cell>
          <cell r="E152">
            <v>0</v>
          </cell>
          <cell r="F152">
            <v>0</v>
          </cell>
        </row>
        <row r="153">
          <cell r="A153" t="str">
            <v>M21.16</v>
          </cell>
          <cell r="B153" t="str">
            <v>RJ45 CONNECTORS for Individual Cables (20 Pieces p. Package)</v>
          </cell>
          <cell r="C153" t="str">
            <v>490-NAD-000-10</v>
          </cell>
          <cell r="D153">
            <v>32.72</v>
          </cell>
          <cell r="E153">
            <v>0</v>
          </cell>
          <cell r="F153">
            <v>0</v>
          </cell>
        </row>
        <row r="154">
          <cell r="A154" t="str">
            <v>M21.17</v>
          </cell>
          <cell r="B154" t="str">
            <v>ASSEMBLING TOOL for RJ Mounting (RJ45 Adapter Required)</v>
          </cell>
          <cell r="C154" t="str">
            <v>490-NAB-000-10</v>
          </cell>
          <cell r="D154">
            <v>88.42</v>
          </cell>
          <cell r="E154">
            <v>0</v>
          </cell>
          <cell r="F154">
            <v>0</v>
          </cell>
        </row>
        <row r="155">
          <cell r="A155" t="str">
            <v>M21.18</v>
          </cell>
          <cell r="B155" t="str">
            <v>RJ45 ADAPTER for Assembling Tool</v>
          </cell>
          <cell r="C155" t="str">
            <v>490-NAB-000-12</v>
          </cell>
          <cell r="D155">
            <v>55.7</v>
          </cell>
          <cell r="E155">
            <v>0</v>
          </cell>
          <cell r="F155">
            <v>0</v>
          </cell>
        </row>
        <row r="156">
          <cell r="A156" t="str">
            <v>M21.19</v>
          </cell>
          <cell r="B156" t="str">
            <v>MODBUS CABLE Uncustomized, without Connectors, 300m</v>
          </cell>
          <cell r="C156" t="str">
            <v>490-NAA-000-20</v>
          </cell>
          <cell r="D156">
            <v>795.78</v>
          </cell>
          <cell r="E156">
            <v>0</v>
          </cell>
          <cell r="F156">
            <v>0</v>
          </cell>
        </row>
        <row r="158">
          <cell r="A158" t="str">
            <v>M22.</v>
          </cell>
          <cell r="B158" t="str">
            <v>MODBUS PLUS NETWORK  -  ELECTRICAL CABLES</v>
          </cell>
        </row>
        <row r="159">
          <cell r="A159" t="str">
            <v>M22.01</v>
          </cell>
          <cell r="B159" t="str">
            <v>MODBUS PLUS ISA-Bus Kit for PC/AT's, Single Channel, incl. LNET/WVDD</v>
          </cell>
          <cell r="C159" t="str">
            <v>AM-SA85-030</v>
          </cell>
          <cell r="D159">
            <v>1515.53</v>
          </cell>
          <cell r="E159">
            <v>0</v>
          </cell>
          <cell r="F159">
            <v>0</v>
          </cell>
        </row>
        <row r="160">
          <cell r="A160" t="str">
            <v>M22.02</v>
          </cell>
          <cell r="B160" t="str">
            <v>MODBUS PLUS ISA-Bus Kit for PC/AT's, Dual Channel, incl. LNET/WVDD</v>
          </cell>
          <cell r="C160" t="str">
            <v>AM-SA85-032</v>
          </cell>
          <cell r="D160">
            <v>2156.5700000000002</v>
          </cell>
          <cell r="E160">
            <v>0</v>
          </cell>
          <cell r="F160">
            <v>0</v>
          </cell>
        </row>
        <row r="161">
          <cell r="A161" t="str">
            <v>M22.03</v>
          </cell>
          <cell r="B161" t="str">
            <v>MODBUS PLUS PCMCIA Type II Kit f. Laptops, Single Channel, incl. LNET/WVDD</v>
          </cell>
          <cell r="C161" t="str">
            <v>416-NHM-212-30</v>
          </cell>
          <cell r="D161">
            <v>1626.05</v>
          </cell>
          <cell r="E161">
            <v>0</v>
          </cell>
          <cell r="F161">
            <v>0</v>
          </cell>
        </row>
        <row r="162">
          <cell r="A162" t="str">
            <v>M22.04</v>
          </cell>
          <cell r="B162" t="str">
            <v>MODBUS PLUS PCMCIA Type III Kit f. Laptops, Single Channel, incl. LNET/WVDD</v>
          </cell>
          <cell r="C162" t="str">
            <v>416-NHM-212-33</v>
          </cell>
          <cell r="D162">
            <v>1626.05</v>
          </cell>
          <cell r="E162">
            <v>0</v>
          </cell>
          <cell r="F162">
            <v>0</v>
          </cell>
        </row>
        <row r="163">
          <cell r="A163" t="str">
            <v>M22.05</v>
          </cell>
          <cell r="B163" t="str">
            <v>MODBUS PLUS BRIDGE Plus with Redundant Modbus Plus</v>
          </cell>
          <cell r="C163" t="str">
            <v>NW-BP85-002</v>
          </cell>
          <cell r="D163">
            <v>1810.85</v>
          </cell>
          <cell r="E163">
            <v>0</v>
          </cell>
          <cell r="F163">
            <v>0</v>
          </cell>
        </row>
        <row r="164">
          <cell r="A164" t="str">
            <v>M22.06</v>
          </cell>
          <cell r="B164" t="str">
            <v>MODBUS PLUS BRIDGE Multiplexer for MB+/MBI, Standard</v>
          </cell>
          <cell r="C164" t="str">
            <v>NW-BM85-000</v>
          </cell>
          <cell r="D164">
            <v>1810.85</v>
          </cell>
          <cell r="E164">
            <v>0</v>
          </cell>
          <cell r="F164">
            <v>0</v>
          </cell>
        </row>
        <row r="165">
          <cell r="A165" t="str">
            <v>M22.07</v>
          </cell>
          <cell r="B165" t="str">
            <v>MODBUS PLUS BRIDGE Multiplexer for MB+/MBI, Conformal Coating</v>
          </cell>
          <cell r="C165" t="str">
            <v>NW-BM85-000C</v>
          </cell>
          <cell r="D165">
            <v>1943.48</v>
          </cell>
          <cell r="E165">
            <v>0</v>
          </cell>
          <cell r="F165">
            <v>0</v>
          </cell>
        </row>
        <row r="166">
          <cell r="A166" t="str">
            <v>M22.08</v>
          </cell>
          <cell r="B166" t="str">
            <v>MODBUS PLUS BRIDGE Multiplexer for MB+/MBI, Redundant</v>
          </cell>
          <cell r="C166" t="str">
            <v>NW-BM85C-002</v>
          </cell>
          <cell r="D166">
            <v>2506.7199999999998</v>
          </cell>
          <cell r="E166">
            <v>0</v>
          </cell>
          <cell r="F166">
            <v>0</v>
          </cell>
        </row>
        <row r="167">
          <cell r="A167" t="str">
            <v>M22.09</v>
          </cell>
          <cell r="B167" t="str">
            <v>MODBUS PLUS BRIDGE MUX Redundant,configurable,4xRS232</v>
          </cell>
          <cell r="C167" t="str">
            <v>NW-BM85S-232</v>
          </cell>
          <cell r="D167">
            <v>1379.36</v>
          </cell>
          <cell r="E167">
            <v>0</v>
          </cell>
          <cell r="F167">
            <v>0</v>
          </cell>
        </row>
        <row r="168">
          <cell r="A168" t="str">
            <v>M22.10</v>
          </cell>
          <cell r="B168" t="str">
            <v>MODBUS PLUS BRIDGE MUX Redundant,configurable,4xRS485</v>
          </cell>
          <cell r="C168" t="str">
            <v>NW-BM85S-485</v>
          </cell>
          <cell r="D168">
            <v>1724.2</v>
          </cell>
          <cell r="E168">
            <v>0</v>
          </cell>
          <cell r="F168">
            <v>0</v>
          </cell>
        </row>
        <row r="169">
          <cell r="A169" t="str">
            <v>M22.11</v>
          </cell>
          <cell r="B169" t="str">
            <v>MODBUS PLUS BRIDGE MUX 19" Red., 24/125VDC, configurable, 4xRS232</v>
          </cell>
          <cell r="C169" t="str">
            <v>NW-BM85D-008</v>
          </cell>
          <cell r="D169">
            <v>2164.5300000000002</v>
          </cell>
          <cell r="E169">
            <v>0</v>
          </cell>
          <cell r="F169">
            <v>0</v>
          </cell>
        </row>
        <row r="170">
          <cell r="A170" t="str">
            <v>M22.12</v>
          </cell>
          <cell r="B170" t="str">
            <v>MODBUS PLUS BRIDGE MUX Developm. SW Kit without Compiler</v>
          </cell>
          <cell r="C170" t="str">
            <v>SR-BM85-S00</v>
          </cell>
          <cell r="D170">
            <v>4421.0200000000004</v>
          </cell>
          <cell r="E170">
            <v>0</v>
          </cell>
          <cell r="F170">
            <v>0</v>
          </cell>
        </row>
        <row r="171">
          <cell r="A171" t="str">
            <v>M22.13</v>
          </cell>
          <cell r="B171" t="str">
            <v>MODBUS PLUS REPEATER for Network Expansions (Every &gt;450m)</v>
          </cell>
          <cell r="C171" t="str">
            <v>NW-RR85-001</v>
          </cell>
          <cell r="D171">
            <v>1285.6300000000001</v>
          </cell>
          <cell r="E171">
            <v>0</v>
          </cell>
          <cell r="F171">
            <v>0</v>
          </cell>
        </row>
        <row r="172">
          <cell r="A172" t="str">
            <v>M22.14</v>
          </cell>
          <cell r="B172" t="str">
            <v>MODBUS PLUS TRUNK CABLE,     30m TP-PVC Jacketed Reel, Price/Reel</v>
          </cell>
          <cell r="C172" t="str">
            <v>490-NAA-271-01</v>
          </cell>
          <cell r="D172">
            <v>66.319999999999993</v>
          </cell>
          <cell r="E172">
            <v>0</v>
          </cell>
          <cell r="F172">
            <v>0</v>
          </cell>
        </row>
        <row r="173">
          <cell r="A173" t="str">
            <v>M22.15</v>
          </cell>
          <cell r="B173" t="str">
            <v>MODBUS PLUS TRUNK CABLE,   152m TP-PVC Jacketed Reel, Price/Reel</v>
          </cell>
          <cell r="C173" t="str">
            <v>490-NAA-271-02</v>
          </cell>
          <cell r="D173">
            <v>327.16000000000003</v>
          </cell>
          <cell r="E173">
            <v>0</v>
          </cell>
          <cell r="F173">
            <v>0</v>
          </cell>
        </row>
        <row r="174">
          <cell r="A174" t="str">
            <v>M22.16</v>
          </cell>
          <cell r="B174" t="str">
            <v>MODBUS PLUS TRUNK CABLE,   305m TP-PVC Jacketed Reel, Price/Reel</v>
          </cell>
          <cell r="C174" t="str">
            <v>490-NAA-271-03</v>
          </cell>
          <cell r="D174">
            <v>649.89</v>
          </cell>
          <cell r="E174">
            <v>0</v>
          </cell>
          <cell r="F174">
            <v>0</v>
          </cell>
        </row>
        <row r="175">
          <cell r="A175" t="str">
            <v>M22.17</v>
          </cell>
          <cell r="B175" t="str">
            <v>MODBUS PLUS TRUNK CABLE,   457m TP-PVC Jacketed Reel, Price/Reel</v>
          </cell>
          <cell r="C175" t="str">
            <v>490-NAA-271-04</v>
          </cell>
          <cell r="D175">
            <v>977.05</v>
          </cell>
          <cell r="E175">
            <v>0</v>
          </cell>
          <cell r="F175">
            <v>0</v>
          </cell>
        </row>
        <row r="176">
          <cell r="A176" t="str">
            <v>M22.18</v>
          </cell>
          <cell r="B176" t="str">
            <v>MODBUS PLUS TRUNK CABLE, 1525m TP-PVC Jacketed Reel, Price/Reel</v>
          </cell>
          <cell r="C176" t="str">
            <v>490-NAA-271-06</v>
          </cell>
          <cell r="D176">
            <v>3094.72</v>
          </cell>
          <cell r="E176">
            <v>0</v>
          </cell>
          <cell r="F176">
            <v>0</v>
          </cell>
        </row>
        <row r="177">
          <cell r="A177" t="str">
            <v>M22.19</v>
          </cell>
          <cell r="B177" t="str">
            <v>MODBUS PLUS DROP CABLE w. 1-Side Connector &amp; Pigtail for TAP, 2.4m</v>
          </cell>
          <cell r="C177" t="str">
            <v>990-NAD-211-10</v>
          </cell>
          <cell r="D177">
            <v>13.26</v>
          </cell>
          <cell r="F177">
            <v>0</v>
          </cell>
        </row>
        <row r="178">
          <cell r="A178" t="str">
            <v>M22.20</v>
          </cell>
          <cell r="B178" t="str">
            <v>MODBUS PLUS DROP CABLE w. 1-Side Connector &amp; Pigtail for TAP, 6.0m</v>
          </cell>
          <cell r="C178" t="str">
            <v>990-NAD-211-30</v>
          </cell>
          <cell r="D178">
            <v>22.11</v>
          </cell>
          <cell r="F178">
            <v>0</v>
          </cell>
        </row>
        <row r="179">
          <cell r="A179" t="str">
            <v>M22.21</v>
          </cell>
          <cell r="B179" t="str">
            <v>MODBUS PLUS TAP for Cable Pigtails, Variable for In-Line or Terminating</v>
          </cell>
          <cell r="C179" t="str">
            <v>990-NAD-230-00</v>
          </cell>
          <cell r="D179">
            <v>17.68</v>
          </cell>
          <cell r="F179">
            <v>0</v>
          </cell>
        </row>
        <row r="180">
          <cell r="A180" t="str">
            <v>M22.22</v>
          </cell>
          <cell r="B180" t="str">
            <v>MODBUS PLUS TOOL for Pin Setting-in into the TAP 990-NAD-230-00</v>
          </cell>
          <cell r="C180" t="str">
            <v>43509383</v>
          </cell>
          <cell r="D180">
            <v>95.49</v>
          </cell>
          <cell r="E180">
            <v>0</v>
          </cell>
          <cell r="F180">
            <v>0</v>
          </cell>
        </row>
        <row r="181">
          <cell r="A181" t="str">
            <v>M22.23</v>
          </cell>
          <cell r="B181" t="str">
            <v>MODBUS PLUS TAP, Ruggedized in IP65, for 2 Trunk &amp; 2 Cables</v>
          </cell>
          <cell r="C181" t="str">
            <v>990-NAD-230-10</v>
          </cell>
          <cell r="D181">
            <v>132.63</v>
          </cell>
          <cell r="F181">
            <v>0</v>
          </cell>
        </row>
        <row r="182">
          <cell r="A182" t="str">
            <v>M22.24</v>
          </cell>
          <cell r="B182" t="str">
            <v>MODBUS PLUS TERMINATOR Set for 990-NAD-230-10 TAP</v>
          </cell>
          <cell r="C182" t="str">
            <v>990-NAD-230-11</v>
          </cell>
          <cell r="D182">
            <v>22.11</v>
          </cell>
          <cell r="F182">
            <v>0</v>
          </cell>
        </row>
        <row r="183">
          <cell r="A183" t="str">
            <v>M22.25</v>
          </cell>
          <cell r="B183" t="str">
            <v>MODBUS PLUS DIN Rail Mounting Bracket for 990-NAD-230-10 TAP</v>
          </cell>
          <cell r="C183" t="str">
            <v>990-NAD-230-12</v>
          </cell>
          <cell r="D183">
            <v>8.84</v>
          </cell>
          <cell r="F183">
            <v>0</v>
          </cell>
        </row>
        <row r="184">
          <cell r="A184" t="str">
            <v>M22.26</v>
          </cell>
          <cell r="B184" t="str">
            <v>MODBUS PLUS Programming Cale Port RJ45 for 990-NAD-230-10 TAP</v>
          </cell>
          <cell r="C184" t="str">
            <v>990-NAA-215-10</v>
          </cell>
          <cell r="D184">
            <v>44.21</v>
          </cell>
          <cell r="F184">
            <v>0</v>
          </cell>
        </row>
        <row r="185">
          <cell r="A185" t="str">
            <v>M22.27</v>
          </cell>
          <cell r="B185" t="str">
            <v>MODBUS PLUS LINE CONNECTOR dark grey (1 per kit) - metallic</v>
          </cell>
          <cell r="C185" t="str">
            <v>AS-MBKT-085</v>
          </cell>
          <cell r="D185">
            <v>33.6</v>
          </cell>
          <cell r="E185">
            <v>0</v>
          </cell>
          <cell r="F185">
            <v>0</v>
          </cell>
        </row>
        <row r="186">
          <cell r="A186" t="str">
            <v>M22.28</v>
          </cell>
          <cell r="B186" t="str">
            <v>MODBUS PLUS TERMINATOR CONNECTOR light grey (2 p.kit) - metallic</v>
          </cell>
          <cell r="C186" t="str">
            <v>AS-MBKT-185</v>
          </cell>
          <cell r="D186">
            <v>69.849999999999994</v>
          </cell>
          <cell r="E186">
            <v>0</v>
          </cell>
          <cell r="F186">
            <v>0</v>
          </cell>
        </row>
        <row r="187">
          <cell r="A187" t="str">
            <v>M22.29</v>
          </cell>
          <cell r="B187" t="str">
            <v>MODBUS PLUS CONNECTOR ASSEMBLY TOOL for MBKT installation</v>
          </cell>
          <cell r="C187" t="str">
            <v>AS-MBPL-001</v>
          </cell>
          <cell r="D187">
            <v>129.97999999999999</v>
          </cell>
          <cell r="E187">
            <v>0</v>
          </cell>
          <cell r="F187">
            <v>0</v>
          </cell>
        </row>
        <row r="189">
          <cell r="A189" t="str">
            <v>M23.</v>
          </cell>
          <cell r="B189" t="str">
            <v>MODBUS PLUS NETWORK  -  FIBER OPTIC CABLES</v>
          </cell>
        </row>
        <row r="190">
          <cell r="A190" t="str">
            <v>M23.01</v>
          </cell>
          <cell r="B190" t="str">
            <v>FIBER OPTIC REPEATER for Modbus Plus Point-to-Point Connect.</v>
          </cell>
          <cell r="C190" t="str">
            <v>490-NRP-253-00</v>
          </cell>
          <cell r="D190">
            <v>1321.89</v>
          </cell>
          <cell r="E190">
            <v>0</v>
          </cell>
          <cell r="F190">
            <v>0</v>
          </cell>
        </row>
        <row r="191">
          <cell r="A191" t="str">
            <v>M23.02</v>
          </cell>
          <cell r="B191" t="str">
            <v>FIBER OPTIC REPEATER for Modbus Plus Line-Drop Connection</v>
          </cell>
          <cell r="C191" t="str">
            <v>490-NRP-254-00</v>
          </cell>
          <cell r="D191">
            <v>1724.2</v>
          </cell>
          <cell r="E191">
            <v>0</v>
          </cell>
          <cell r="F191">
            <v>0</v>
          </cell>
        </row>
        <row r="192">
          <cell r="A192" t="str">
            <v>M23.03</v>
          </cell>
          <cell r="B192" t="str">
            <v>FIBER OPTIC MODEM 2.0km, Interm. Interface, FH-ST 850nm, 20-50-004-3625</v>
          </cell>
          <cell r="C192" t="str">
            <v>7070-KOM-00???</v>
          </cell>
          <cell r="D192">
            <v>897.47</v>
          </cell>
        </row>
        <row r="193">
          <cell r="A193" t="str">
            <v>M23.04</v>
          </cell>
          <cell r="B193" t="str">
            <v>FIBER OPTIC MODEM 2.0km, End Interface, FH-ST 850nm, 20-50-002-3625</v>
          </cell>
          <cell r="C193" t="str">
            <v>7070-KOM-00???</v>
          </cell>
          <cell r="D193">
            <v>716.21</v>
          </cell>
        </row>
        <row r="194">
          <cell r="A194" t="str">
            <v>M23.05</v>
          </cell>
          <cell r="B194" t="str">
            <v>FIBER OPTIC MODEM 2.6km, 1xRS485/2xFiber Trunk, OZD-485G2-FSMA</v>
          </cell>
          <cell r="C194" t="str">
            <v>7070-KOM-00087</v>
          </cell>
          <cell r="D194">
            <v>785.17</v>
          </cell>
          <cell r="E194">
            <v>0</v>
          </cell>
          <cell r="F194">
            <v>0</v>
          </cell>
        </row>
        <row r="195">
          <cell r="A195" t="str">
            <v>M23.06</v>
          </cell>
          <cell r="B195" t="str">
            <v>FIBER OPTIC MODEM 9.3km, 1xRS485/2xFiber Trunk, OZD-485BFOC-1300</v>
          </cell>
          <cell r="C195" t="str">
            <v>7070-KOM-00???</v>
          </cell>
          <cell r="D195">
            <v>3239.72</v>
          </cell>
          <cell r="E195">
            <v>0</v>
          </cell>
          <cell r="F195">
            <v>0</v>
          </cell>
        </row>
        <row r="196">
          <cell r="A196" t="str">
            <v>M23.07</v>
          </cell>
          <cell r="B196" t="str">
            <v>FIBER OPTIC CABLE 62.5/125 µm, 3.5dB/km, 4 Wires, Price p.Meter</v>
          </cell>
          <cell r="C196" t="str">
            <v>7070-KAB-00088</v>
          </cell>
          <cell r="D196">
            <v>4.01</v>
          </cell>
          <cell r="E196">
            <v>0</v>
          </cell>
          <cell r="F196">
            <v>0</v>
          </cell>
        </row>
        <row r="197">
          <cell r="A197" t="str">
            <v>M23.08</v>
          </cell>
          <cell r="B197" t="str">
            <v>FIBER OPTIC CABLE 62.5/125 µm, 3.5dB/km, 8 Wires, Price p.Meter</v>
          </cell>
          <cell r="C197" t="str">
            <v>7070-KAB-00???</v>
          </cell>
          <cell r="D197">
            <v>6</v>
          </cell>
          <cell r="E197">
            <v>0</v>
          </cell>
          <cell r="F197">
            <v>0</v>
          </cell>
        </row>
        <row r="198">
          <cell r="A198" t="str">
            <v>M23.09</v>
          </cell>
          <cell r="B198" t="str">
            <v>HOT-MELT 3M STM Multimode Connector, 60 Pieces p. Package</v>
          </cell>
          <cell r="C198" t="str">
            <v>3M-STM-CONN</v>
          </cell>
          <cell r="D198">
            <v>631.32000000000005</v>
          </cell>
          <cell r="E198">
            <v>0</v>
          </cell>
          <cell r="F198">
            <v>0</v>
          </cell>
        </row>
        <row r="199">
          <cell r="A199" t="str">
            <v>M23.10</v>
          </cell>
          <cell r="B199" t="str">
            <v>HOT-MELT Autom. Connector Polishing Machine incl. 50 PolFilms</v>
          </cell>
          <cell r="C199" t="str">
            <v>3M-AUT-PLSH</v>
          </cell>
          <cell r="D199">
            <v>1577.42</v>
          </cell>
          <cell r="E199">
            <v>0</v>
          </cell>
          <cell r="F199">
            <v>0</v>
          </cell>
        </row>
        <row r="200">
          <cell r="A200" t="str">
            <v>M23.11</v>
          </cell>
          <cell r="B200" t="str">
            <v>HOT-MELT Assembling Crimp Tools in Travelling Case, 18 Parts</v>
          </cell>
          <cell r="C200" t="str">
            <v>3M-KOFF-SET</v>
          </cell>
          <cell r="D200">
            <v>1669.38</v>
          </cell>
          <cell r="E200">
            <v>0</v>
          </cell>
          <cell r="F200">
            <v>0</v>
          </cell>
        </row>
        <row r="201">
          <cell r="A201" t="str">
            <v>M23.12</v>
          </cell>
          <cell r="B201" t="str">
            <v>HOT-MELT 3M PHOTODYNE MEASUREMENT KIT for Glass Fiber</v>
          </cell>
          <cell r="C201" t="str">
            <v>3M-PHDYNE-KIT</v>
          </cell>
          <cell r="D201">
            <v>2556.23</v>
          </cell>
          <cell r="E201">
            <v>0</v>
          </cell>
          <cell r="F201">
            <v>0</v>
          </cell>
        </row>
        <row r="203">
          <cell r="A203" t="str">
            <v>M24.</v>
          </cell>
          <cell r="B203" t="str">
            <v>MODLINK DDE  -  MODBUS &amp; MODBUS PLUS (for User's Graphics)</v>
          </cell>
        </row>
        <row r="204">
          <cell r="A204" t="str">
            <v>M24.01</v>
          </cell>
          <cell r="B204" t="str">
            <v>MODLINK Software, Linking Modbus/Modbus Plus with Windows (FULL)</v>
          </cell>
          <cell r="C204" t="str">
            <v>352-SMD-493-00</v>
          </cell>
          <cell r="D204">
            <v>349.26</v>
          </cell>
          <cell r="E204">
            <v>0</v>
          </cell>
          <cell r="F204">
            <v>0</v>
          </cell>
        </row>
        <row r="205">
          <cell r="A205" t="str">
            <v>M24.02</v>
          </cell>
          <cell r="B205" t="str">
            <v>MODLINK Software, Linking Modbus/Modbus Plus with Windows (LITE)</v>
          </cell>
          <cell r="C205" t="str">
            <v>352-SMD-493-10</v>
          </cell>
          <cell r="D205">
            <v>172.42</v>
          </cell>
          <cell r="E205">
            <v>0</v>
          </cell>
          <cell r="F205">
            <v>0</v>
          </cell>
        </row>
        <row r="206">
          <cell r="A206" t="str">
            <v>M24.03</v>
          </cell>
          <cell r="B206" t="str">
            <v>MODLINK TRIAL, Restricted to Access the First 16 Reference Registers</v>
          </cell>
          <cell r="C206" t="str">
            <v>352-SMD-493-20</v>
          </cell>
          <cell r="D206">
            <v>35.369999999999997</v>
          </cell>
          <cell r="E206">
            <v>0</v>
          </cell>
          <cell r="F206">
            <v>0</v>
          </cell>
        </row>
        <row r="208">
          <cell r="A208" t="str">
            <v>M25.</v>
          </cell>
          <cell r="B208" t="str">
            <v>MODBUS PLUS NETWORK  -  32-BIT SOFTWARE DRIVERS &amp; LIBRARIES</v>
          </cell>
        </row>
        <row r="209">
          <cell r="A209" t="str">
            <v>M25.01</v>
          </cell>
          <cell r="B209" t="str">
            <v>NETLIB SW LIBRARY for Intel AT-Bus, Modbus Plus on Windows 95</v>
          </cell>
          <cell r="C209" t="str">
            <v>SW-LNET-I95</v>
          </cell>
          <cell r="D209">
            <v>614.52</v>
          </cell>
          <cell r="E209">
            <v>0</v>
          </cell>
          <cell r="F209">
            <v>0</v>
          </cell>
        </row>
        <row r="210">
          <cell r="A210" t="str">
            <v>M25.02</v>
          </cell>
          <cell r="B210" t="str">
            <v>NETLIB SW LIBRARY for Intel AT-Bus, Modbus Plus on Win-95 to Win-NT</v>
          </cell>
          <cell r="C210" t="str">
            <v>SW-RNET-I95</v>
          </cell>
          <cell r="D210">
            <v>614.52</v>
          </cell>
          <cell r="E210">
            <v>0</v>
          </cell>
          <cell r="F210">
            <v>0</v>
          </cell>
        </row>
        <row r="211">
          <cell r="A211" t="str">
            <v>M25.03</v>
          </cell>
          <cell r="B211" t="str">
            <v>NETLIB SW LIBRARY for Intel AT-Bus, Modbus Plus on Local Windows NT</v>
          </cell>
          <cell r="C211" t="str">
            <v>SW-LNET-INT</v>
          </cell>
          <cell r="D211">
            <v>614.52</v>
          </cell>
          <cell r="E211">
            <v>0</v>
          </cell>
          <cell r="F211">
            <v>0</v>
          </cell>
        </row>
        <row r="212">
          <cell r="A212" t="str">
            <v>M25.04</v>
          </cell>
          <cell r="B212" t="str">
            <v>NETLIB SW LIBRARY for Intel AT-Bus, Modbus Plus on Remote Windows NT</v>
          </cell>
          <cell r="C212" t="str">
            <v>SW-RNET-INT</v>
          </cell>
          <cell r="D212">
            <v>614.52</v>
          </cell>
          <cell r="E212">
            <v>0</v>
          </cell>
          <cell r="F212">
            <v>0</v>
          </cell>
        </row>
        <row r="213">
          <cell r="A213" t="str">
            <v>M25.05</v>
          </cell>
          <cell r="B213" t="str">
            <v>NETLIB DRIVER for Intel AT-Bus, Modbus+ Win 95 (Requires LNET or RNET)</v>
          </cell>
          <cell r="C213" t="str">
            <v>SW-WVDD-I95</v>
          </cell>
          <cell r="D213">
            <v>437.68</v>
          </cell>
          <cell r="E213">
            <v>0</v>
          </cell>
          <cell r="F213">
            <v>0</v>
          </cell>
        </row>
        <row r="214">
          <cell r="A214" t="str">
            <v>M25.06</v>
          </cell>
          <cell r="B214" t="str">
            <v>NETLIB DRIVER for Intel AT-Bus, Modbus+ Win NT (Requires LNET or RNET)</v>
          </cell>
          <cell r="C214" t="str">
            <v>SW-WVDD-INT</v>
          </cell>
          <cell r="D214">
            <v>437.68</v>
          </cell>
          <cell r="E214">
            <v>0</v>
          </cell>
          <cell r="F214">
            <v>0</v>
          </cell>
        </row>
        <row r="215">
          <cell r="A215" t="str">
            <v>M25.07</v>
          </cell>
          <cell r="B215" t="str">
            <v>QNX BASIC SYSTEM DRIVER for Modbus Plus SA85 Board</v>
          </cell>
          <cell r="C215" t="str">
            <v>QNX-MBP-ATS</v>
          </cell>
          <cell r="D215">
            <v>2188.41</v>
          </cell>
          <cell r="E215">
            <v>0</v>
          </cell>
          <cell r="F215">
            <v>0</v>
          </cell>
        </row>
        <row r="217">
          <cell r="A217" t="str">
            <v>M26.</v>
          </cell>
          <cell r="B217" t="str">
            <v>ETHERNET TCP/IP NETWORK</v>
          </cell>
        </row>
        <row r="218">
          <cell r="A218" t="str">
            <v>M26.01</v>
          </cell>
          <cell r="B218" t="str">
            <v>MODBUS ETHERNET BRIDGE from Modbus to TCP/IP (Modbus) incl. Manual</v>
          </cell>
          <cell r="C218" t="str">
            <v>174-CEV-300-10</v>
          </cell>
          <cell r="D218">
            <v>2644.66</v>
          </cell>
          <cell r="E218">
            <v>0</v>
          </cell>
          <cell r="F218">
            <v>0</v>
          </cell>
        </row>
        <row r="219">
          <cell r="A219" t="str">
            <v>M26.02</v>
          </cell>
          <cell r="B219" t="str">
            <v>MODBUS ETHERNET BRIDGE User Manual (English)</v>
          </cell>
          <cell r="C219" t="str">
            <v>890-USE-155-00</v>
          </cell>
          <cell r="D219">
            <v>26.53</v>
          </cell>
          <cell r="E219">
            <v>0</v>
          </cell>
          <cell r="F219">
            <v>0</v>
          </cell>
        </row>
        <row r="220">
          <cell r="A220" t="str">
            <v>M26.03</v>
          </cell>
          <cell r="B220" t="str">
            <v>ETHERNET TCP/IP BRIDGE - Computer Bridge to Modbus Plus incl. S/W</v>
          </cell>
          <cell r="C220" t="str">
            <v>174-CEV-200-30</v>
          </cell>
          <cell r="D220">
            <v>2644.66</v>
          </cell>
          <cell r="E220">
            <v>0</v>
          </cell>
          <cell r="F220">
            <v>0</v>
          </cell>
        </row>
        <row r="222">
          <cell r="A222" t="str">
            <v>M27.</v>
          </cell>
          <cell r="B222" t="str">
            <v>INTERBUS NETWORK</v>
          </cell>
        </row>
        <row r="223">
          <cell r="A223" t="str">
            <v>M27.01</v>
          </cell>
          <cell r="B223" t="str">
            <v>INTERBUS CONNECTOR for Beginning of an Interbus Trunk, Version 2</v>
          </cell>
          <cell r="C223" t="str">
            <v>170-BNO-671-00</v>
          </cell>
          <cell r="D223">
            <v>287.37</v>
          </cell>
          <cell r="E223">
            <v>0</v>
          </cell>
          <cell r="F223">
            <v>0</v>
          </cell>
        </row>
        <row r="224">
          <cell r="A224" t="str">
            <v>M27.02</v>
          </cell>
          <cell r="B224" t="str">
            <v>INTERBUS CONNECTOR for Beginning of an Interbus Trunk, Version 3</v>
          </cell>
          <cell r="C224" t="str">
            <v>170-BNO-671-01</v>
          </cell>
          <cell r="D224">
            <v>198.06</v>
          </cell>
          <cell r="E224">
            <v>0</v>
          </cell>
          <cell r="F224">
            <v>0</v>
          </cell>
        </row>
        <row r="225">
          <cell r="A225" t="str">
            <v>M27.03</v>
          </cell>
          <cell r="B225" t="str">
            <v>INTERBUS PLUG SET Female/Male for Trunk Cable, 9 Pole D-SUB</v>
          </cell>
          <cell r="C225" t="str">
            <v>170-XTS-009-00</v>
          </cell>
          <cell r="D225">
            <v>31.83</v>
          </cell>
          <cell r="E225">
            <v>0</v>
          </cell>
          <cell r="F225">
            <v>0</v>
          </cell>
        </row>
        <row r="226">
          <cell r="A226" t="str">
            <v>M27.04</v>
          </cell>
          <cell r="B226" t="str">
            <v>INTERBUS TRUNK CABLE, Pre-Wired incl. Connectors, 8cm</v>
          </cell>
          <cell r="C226" t="str">
            <v>170-MCI-008-00</v>
          </cell>
          <cell r="D226">
            <v>21.22</v>
          </cell>
          <cell r="E226">
            <v>0</v>
          </cell>
          <cell r="F226">
            <v>0</v>
          </cell>
        </row>
        <row r="227">
          <cell r="A227" t="str">
            <v>M27.05</v>
          </cell>
          <cell r="B227" t="str">
            <v>INTERBUS TRUNK CABLE, Pre-Wired incl. Connectors, 25cm</v>
          </cell>
          <cell r="C227" t="str">
            <v>170-MCI-025-00</v>
          </cell>
          <cell r="D227">
            <v>21.22</v>
          </cell>
          <cell r="E227">
            <v>0</v>
          </cell>
          <cell r="F227">
            <v>0</v>
          </cell>
        </row>
        <row r="228">
          <cell r="A228" t="str">
            <v>M27.06</v>
          </cell>
          <cell r="B228" t="str">
            <v>INTERBUS TRUNK CABLE, Pre-Wired incl. Connectors, 100cm</v>
          </cell>
          <cell r="C228" t="str">
            <v>170-MCI-100-00</v>
          </cell>
          <cell r="D228">
            <v>42.44</v>
          </cell>
          <cell r="E228">
            <v>0</v>
          </cell>
          <cell r="F228">
            <v>0</v>
          </cell>
        </row>
        <row r="229">
          <cell r="A229" t="str">
            <v>M27.07</v>
          </cell>
          <cell r="B229" t="str">
            <v>INTERBUS TRUNK CABLE on Reel, for Inhouse Installation, Price/Meter</v>
          </cell>
          <cell r="C229" t="str">
            <v>KAB-3225-LI</v>
          </cell>
          <cell r="D229">
            <v>3.54</v>
          </cell>
          <cell r="E229">
            <v>0</v>
          </cell>
          <cell r="F229">
            <v>0</v>
          </cell>
        </row>
        <row r="230">
          <cell r="A230" t="str">
            <v>M27.08</v>
          </cell>
          <cell r="B230" t="str">
            <v>INTERBUS TRUNK CABLE on Reel, Weld/Weather-Proof,  Price per Meter</v>
          </cell>
          <cell r="C230" t="str">
            <v>KAB-IBUS-SF</v>
          </cell>
          <cell r="D230">
            <v>19.45</v>
          </cell>
          <cell r="E230">
            <v>0</v>
          </cell>
          <cell r="F230">
            <v>0</v>
          </cell>
        </row>
        <row r="232">
          <cell r="A232" t="str">
            <v>M28.</v>
          </cell>
          <cell r="B232" t="str">
            <v>PROFIBUS DP NETWORK</v>
          </cell>
        </row>
        <row r="233">
          <cell r="A233" t="str">
            <v>M28.01</v>
          </cell>
          <cell r="B233" t="str">
            <v>PROFIBUS DP - TERMINATING CONNECTOR</v>
          </cell>
          <cell r="C233" t="str">
            <v>490-NAD-911-03</v>
          </cell>
          <cell r="D233">
            <v>44.21</v>
          </cell>
          <cell r="E233">
            <v>0</v>
          </cell>
          <cell r="F233">
            <v>0</v>
          </cell>
        </row>
        <row r="234">
          <cell r="A234" t="str">
            <v>M28.02</v>
          </cell>
          <cell r="B234" t="str">
            <v>PROFIBUS DP - TRUNK JUNCTION CONNECTOR</v>
          </cell>
          <cell r="C234" t="str">
            <v>490-NAD-911-04</v>
          </cell>
          <cell r="D234">
            <v>35.369999999999997</v>
          </cell>
          <cell r="E234">
            <v>0</v>
          </cell>
          <cell r="F234">
            <v>0</v>
          </cell>
        </row>
        <row r="235">
          <cell r="A235" t="str">
            <v>M28.03</v>
          </cell>
          <cell r="B235" t="str">
            <v>PROFIBUS DP - TRUNK CONNECTOR with Additional Connection to PC</v>
          </cell>
          <cell r="C235" t="str">
            <v>490-NAD-911-05</v>
          </cell>
          <cell r="D235">
            <v>57.47</v>
          </cell>
          <cell r="E235">
            <v>0</v>
          </cell>
          <cell r="F235">
            <v>0</v>
          </cell>
        </row>
        <row r="236">
          <cell r="A236" t="str">
            <v>M28.04</v>
          </cell>
          <cell r="B236" t="str">
            <v>PROFIBUS DP - Branch TAP</v>
          </cell>
          <cell r="C236" t="str">
            <v>490-NAE-911-00</v>
          </cell>
          <cell r="D236">
            <v>486.31</v>
          </cell>
          <cell r="E236">
            <v>0</v>
          </cell>
          <cell r="F236">
            <v>0</v>
          </cell>
        </row>
        <row r="237">
          <cell r="A237" t="str">
            <v>M28.05</v>
          </cell>
          <cell r="B237" t="str">
            <v>PROFIBUS DP - Configuration for BDEA-203 &amp; Local Drops, Modsoft comp.</v>
          </cell>
          <cell r="C237" t="str">
            <v>332-SPU-833-01</v>
          </cell>
          <cell r="D237">
            <v>1193.68</v>
          </cell>
          <cell r="E237">
            <v>0</v>
          </cell>
          <cell r="F237">
            <v>0</v>
          </cell>
        </row>
        <row r="238">
          <cell r="A238" t="str">
            <v>M28.06</v>
          </cell>
          <cell r="B238" t="str">
            <v>PROFIBUS DP - Network Cable O2Y(ST)CY2x0.64mm2, Price per Meter</v>
          </cell>
          <cell r="C238" t="str">
            <v>KAB-PROFIB</v>
          </cell>
          <cell r="D238">
            <v>4.42</v>
          </cell>
          <cell r="E238">
            <v>0</v>
          </cell>
          <cell r="F238">
            <v>0</v>
          </cell>
        </row>
        <row r="240">
          <cell r="A240" t="str">
            <v>M41.</v>
          </cell>
          <cell r="B240" t="str">
            <v>MOMENTUM PROGRAMMING CABLE</v>
          </cell>
        </row>
        <row r="241">
          <cell r="A241" t="str">
            <v>M41.01</v>
          </cell>
          <cell r="B241" t="str">
            <v>PROGRAMMING CABLE for Momentum &lt;-&gt; PC, RJ45/RJ45 Connectors, 1,0m</v>
          </cell>
          <cell r="C241" t="str">
            <v>110-XCA-282-01</v>
          </cell>
          <cell r="D241">
            <v>22.99</v>
          </cell>
          <cell r="E241">
            <v>0</v>
          </cell>
          <cell r="F241">
            <v>0</v>
          </cell>
        </row>
        <row r="242">
          <cell r="A242" t="str">
            <v>M41.02</v>
          </cell>
          <cell r="B242" t="str">
            <v>PROGRAMMING CABLE for Momentum &lt;-&gt; PC, RJ45/RJ45 Connectors, 3,0m</v>
          </cell>
          <cell r="C242" t="str">
            <v>110-XCA-282-02</v>
          </cell>
          <cell r="D242">
            <v>32.72</v>
          </cell>
          <cell r="E242">
            <v>0</v>
          </cell>
          <cell r="F242">
            <v>0</v>
          </cell>
        </row>
        <row r="243">
          <cell r="A243" t="str">
            <v>M41.03</v>
          </cell>
          <cell r="B243" t="str">
            <v>PROGRAMMING CABLE for Momentum &lt;-&gt; PC, RJ45/RJ45 Connectors, 6,0m</v>
          </cell>
          <cell r="C243" t="str">
            <v>110-XCA-282-03</v>
          </cell>
          <cell r="D243">
            <v>41.56</v>
          </cell>
          <cell r="E243">
            <v>0</v>
          </cell>
          <cell r="F243">
            <v>0</v>
          </cell>
        </row>
        <row r="244">
          <cell r="A244" t="str">
            <v>M41.04</v>
          </cell>
          <cell r="B244" t="str">
            <v>ADAPTER RJ45 &lt;-&gt; RS232C/  9-Pin Female for PC/AT (Ready-to-use)</v>
          </cell>
          <cell r="C244" t="str">
            <v>110-XCA-203-00</v>
          </cell>
          <cell r="D244">
            <v>22.99</v>
          </cell>
          <cell r="E244">
            <v>0</v>
          </cell>
          <cell r="F244">
            <v>0</v>
          </cell>
        </row>
        <row r="245">
          <cell r="A245" t="str">
            <v>M41.05</v>
          </cell>
          <cell r="B245" t="str">
            <v>ADAPTER RJ45 &lt;-&gt; RS232C/25-Pin Female for PC/AT (Ready-to-use)</v>
          </cell>
          <cell r="C245" t="str">
            <v>110-XCA-204-00</v>
          </cell>
          <cell r="D245">
            <v>22.99</v>
          </cell>
          <cell r="E245">
            <v>0</v>
          </cell>
          <cell r="F245">
            <v>0</v>
          </cell>
        </row>
        <row r="247">
          <cell r="A247" t="str">
            <v>M42.</v>
          </cell>
          <cell r="B247" t="str">
            <v>MODSOFT PROGRAMMING SOFTWARE (incl. Literature)</v>
          </cell>
        </row>
        <row r="248">
          <cell r="A248" t="str">
            <v>M42.01</v>
          </cell>
          <cell r="B248" t="str">
            <v>MODSOFT LITE 2.6 Programming Software for Momentum/Compact (English)</v>
          </cell>
          <cell r="C248" t="str">
            <v>371-SPU-921-00</v>
          </cell>
          <cell r="D248">
            <v>442.1</v>
          </cell>
          <cell r="E248">
            <v>0</v>
          </cell>
          <cell r="F248">
            <v>0</v>
          </cell>
        </row>
        <row r="249">
          <cell r="A249" t="str">
            <v>M42.02</v>
          </cell>
          <cell r="B249" t="str">
            <v>MODSOFT 2.6 Full Package Programming Software &amp; Doc., 1 User Lic. (English)</v>
          </cell>
          <cell r="C249" t="str">
            <v>SW-MS1D-9SA</v>
          </cell>
          <cell r="D249">
            <v>3492.61</v>
          </cell>
          <cell r="F249">
            <v>0</v>
          </cell>
        </row>
        <row r="250">
          <cell r="A250" t="str">
            <v>M42.03</v>
          </cell>
          <cell r="B250" t="str">
            <v>MODSOFT 2.6 Full Package Programming Software &amp; Doc., 3 User Lic. (English)</v>
          </cell>
          <cell r="C250" t="str">
            <v>SW-MS3D-9SA</v>
          </cell>
          <cell r="D250">
            <v>7913.63</v>
          </cell>
          <cell r="E250">
            <v>0</v>
          </cell>
          <cell r="F250">
            <v>0</v>
          </cell>
        </row>
        <row r="251">
          <cell r="A251" t="str">
            <v>M42.04</v>
          </cell>
          <cell r="B251" t="str">
            <v>MODSOFT 2.6 Full Package Programming Software &amp; Doc., Site Licen. (English)</v>
          </cell>
          <cell r="C251" t="str">
            <v>SW-MS1D-9LA</v>
          </cell>
          <cell r="D251">
            <v>15296.73</v>
          </cell>
          <cell r="E251">
            <v>0</v>
          </cell>
          <cell r="F251">
            <v>0</v>
          </cell>
        </row>
        <row r="252">
          <cell r="A252" t="str">
            <v>M42.05</v>
          </cell>
          <cell r="B252" t="str">
            <v>XMIT Modbus Master Loadable for Modsoft &gt;2.4, Single License (EN)</v>
          </cell>
          <cell r="C252" t="str">
            <v>309-COM-455-01</v>
          </cell>
          <cell r="D252">
            <v>256.42</v>
          </cell>
          <cell r="E252">
            <v>0</v>
          </cell>
          <cell r="F252">
            <v>0</v>
          </cell>
        </row>
        <row r="253">
          <cell r="A253" t="str">
            <v>M42.06</v>
          </cell>
          <cell r="B253" t="str">
            <v>XMIT Modbus Master Loadable for Modsoft &gt;2.4, Unlimited Site License (EN)</v>
          </cell>
          <cell r="C253" t="str">
            <v>309-COM-455-02</v>
          </cell>
          <cell r="D253">
            <v>4421.0200000000004</v>
          </cell>
          <cell r="E253">
            <v>0</v>
          </cell>
          <cell r="F253">
            <v>0</v>
          </cell>
        </row>
        <row r="254">
          <cell r="A254" t="str">
            <v>M42.07</v>
          </cell>
          <cell r="B254" t="str">
            <v>XMIT Modbus Master Loadable for Modsoft &gt;2.4, Unlimited Multiple-Site License (EN)</v>
          </cell>
          <cell r="C254" t="str">
            <v>309-COM-455-03</v>
          </cell>
          <cell r="D254">
            <v>22105.11</v>
          </cell>
          <cell r="E254">
            <v>0</v>
          </cell>
          <cell r="F254">
            <v>0</v>
          </cell>
        </row>
        <row r="255">
          <cell r="A255" t="str">
            <v>M42.08</v>
          </cell>
          <cell r="B255" t="str">
            <v>CUSTOM LOADABLE Software for User-Created Algorythms (C-Tool License)</v>
          </cell>
          <cell r="C255" t="str">
            <v>SW-AP98-GDA</v>
          </cell>
          <cell r="D255">
            <v>884.2</v>
          </cell>
          <cell r="E255">
            <v>0</v>
          </cell>
          <cell r="F255">
            <v>0</v>
          </cell>
        </row>
        <row r="257">
          <cell r="A257" t="str">
            <v>M43.</v>
          </cell>
          <cell r="B257" t="str">
            <v>CONCEPT PROGRAMMING SOFTWARE in ENGLISH</v>
          </cell>
        </row>
        <row r="258">
          <cell r="A258" t="str">
            <v>M43.01</v>
          </cell>
          <cell r="B258" t="str">
            <v>CONCEPT 2.1 XS - EN Kit incl. LD,ST,IL,SIM16,(EFB)</v>
          </cell>
          <cell r="C258" t="str">
            <v>372-SPU-470-01V21</v>
          </cell>
          <cell r="D258">
            <v>221.05</v>
          </cell>
          <cell r="E258">
            <v>0</v>
          </cell>
          <cell r="F258">
            <v>0</v>
          </cell>
        </row>
        <row r="259">
          <cell r="A259" t="str">
            <v>M43.02</v>
          </cell>
          <cell r="B259" t="str">
            <v>CONCEPT 2.1 S   - EN Kit incl. LD,ST,IL,SIM16,FBD,LL984,DFB,CTL,(EFB)</v>
          </cell>
          <cell r="C259" t="str">
            <v>372-SPU-471-01V21</v>
          </cell>
          <cell r="D259">
            <v>574.73</v>
          </cell>
          <cell r="E259">
            <v>0</v>
          </cell>
          <cell r="F259">
            <v>0</v>
          </cell>
        </row>
        <row r="260">
          <cell r="A260" t="str">
            <v>M43.03</v>
          </cell>
          <cell r="B260" t="str">
            <v>CONCEPT 2.1 M  - EN Kit incl. LD,ST,IL,SIM16/32,SFC,FBD,LL984,DFB,CTL,SEC,(EFB)</v>
          </cell>
          <cell r="C260" t="str">
            <v>372-SPU-472-01V21</v>
          </cell>
          <cell r="D260">
            <v>1169.8</v>
          </cell>
          <cell r="E260">
            <v>0</v>
          </cell>
          <cell r="F260">
            <v>0</v>
          </cell>
        </row>
        <row r="261">
          <cell r="A261" t="str">
            <v>M43.04</v>
          </cell>
          <cell r="B261" t="str">
            <v>CONCEPT 2.1 XL - EN Kit incl. LD,ST,IL,SIM16/32,SFC,FBD,LL984,DFB,CTL,SEC,FUZ,DIAG,(EFB)</v>
          </cell>
          <cell r="C261" t="str">
            <v>372-SPU-474-01V21</v>
          </cell>
          <cell r="D261">
            <v>4593.4399999999996</v>
          </cell>
          <cell r="E261">
            <v>0</v>
          </cell>
          <cell r="F261">
            <v>0</v>
          </cell>
        </row>
        <row r="262">
          <cell r="A262" t="str">
            <v>M43.05</v>
          </cell>
          <cell r="B262" t="str">
            <v>CONCEPT 2.1 984XS - EN Kit incl. LL984 Editor only</v>
          </cell>
          <cell r="C262" t="str">
            <v>372-SPU-477-01V21</v>
          </cell>
          <cell r="D262">
            <v>221.05</v>
          </cell>
          <cell r="E262">
            <v>0</v>
          </cell>
          <cell r="F262">
            <v>0</v>
          </cell>
        </row>
        <row r="263">
          <cell r="A263" t="str">
            <v>M43.06</v>
          </cell>
          <cell r="B263" t="str">
            <v>CONCEPT 2.1 984XL - EN Kit incl. LL984 Editor &amp; Security</v>
          </cell>
          <cell r="C263" t="str">
            <v>372-SPU-479-01V21</v>
          </cell>
          <cell r="D263">
            <v>3492.61</v>
          </cell>
          <cell r="E263">
            <v>0</v>
          </cell>
          <cell r="F263">
            <v>0</v>
          </cell>
        </row>
        <row r="264">
          <cell r="A264" t="str">
            <v>M43.07</v>
          </cell>
          <cell r="B264" t="str">
            <v>CONCEPT 2.1 - EN Expansion Kit from ConCept S to ConCept XL</v>
          </cell>
          <cell r="C264" t="str">
            <v>372-SPU-480-01V21</v>
          </cell>
          <cell r="D264">
            <v>4412.18</v>
          </cell>
          <cell r="E264">
            <v>0</v>
          </cell>
          <cell r="F264">
            <v>0</v>
          </cell>
        </row>
        <row r="265">
          <cell r="A265" t="str">
            <v>M43.08</v>
          </cell>
          <cell r="B265" t="str">
            <v>CONCEPT 2.1 - EN Expansion Kit from ConCept M to ConCept XL</v>
          </cell>
          <cell r="C265" t="str">
            <v>372-SPU-481-01V21</v>
          </cell>
          <cell r="D265">
            <v>3704.82</v>
          </cell>
          <cell r="E265">
            <v>0</v>
          </cell>
          <cell r="F265">
            <v>0</v>
          </cell>
        </row>
        <row r="266">
          <cell r="A266" t="str">
            <v>M43.09</v>
          </cell>
          <cell r="B266" t="str">
            <v>CONCEPT 2.1 - EN Upgrade Kit from Modsoft X.XX Full to ConCept 2.1 XL</v>
          </cell>
          <cell r="C266" t="str">
            <v>372-SPU-485-01V21</v>
          </cell>
          <cell r="D266">
            <v>2608.4</v>
          </cell>
          <cell r="E266">
            <v>0</v>
          </cell>
          <cell r="F266">
            <v>0</v>
          </cell>
        </row>
        <row r="267">
          <cell r="A267" t="str">
            <v>M43.10</v>
          </cell>
          <cell r="B267" t="str">
            <v>CONCEPT 2.1 - EN Upgrade Kit from any ConCept 2.0 to ConCept 2.1 XL</v>
          </cell>
          <cell r="C267" t="str">
            <v>372-SPU-445-51V21</v>
          </cell>
          <cell r="D267">
            <v>614.52</v>
          </cell>
          <cell r="E267">
            <v>0</v>
          </cell>
          <cell r="F267">
            <v>0</v>
          </cell>
        </row>
        <row r="268">
          <cell r="A268" t="str">
            <v>M43.11</v>
          </cell>
          <cell r="B268" t="str">
            <v>CONCEPT 2.1 - EN "C" Tool Kit for EFB User Algorythm Development</v>
          </cell>
          <cell r="C268" t="str">
            <v>332-SPU-470-01V21</v>
          </cell>
          <cell r="D268">
            <v>1940.83</v>
          </cell>
          <cell r="E268">
            <v>0</v>
          </cell>
          <cell r="F268">
            <v>0</v>
          </cell>
        </row>
        <row r="269">
          <cell r="A269" t="str">
            <v>M43.12</v>
          </cell>
          <cell r="B269" t="str">
            <v>CONCEPT 2.1 - EN "C" Tool Upgrade from Previous Version to ConCept 2.1</v>
          </cell>
          <cell r="C269" t="str">
            <v>332-SPU-433-51V21</v>
          </cell>
          <cell r="D269">
            <v>260.83999999999997</v>
          </cell>
          <cell r="E269">
            <v>0</v>
          </cell>
          <cell r="F269">
            <v>0</v>
          </cell>
        </row>
        <row r="271">
          <cell r="A271" t="str">
            <v>M44.</v>
          </cell>
          <cell r="B271" t="str">
            <v>CONCEPT SUBSCRIPTION SERVICE in ENGLISH (incl. Literature)</v>
          </cell>
        </row>
        <row r="272">
          <cell r="A272" t="str">
            <v>M44.01</v>
          </cell>
          <cell r="B272" t="str">
            <v>SUBSCRIPTION Service EN for ConCept 2.1 XS (valid for 12 months)</v>
          </cell>
          <cell r="C272" t="str">
            <v>772-SPU-470-01V21</v>
          </cell>
          <cell r="D272">
            <v>46.42</v>
          </cell>
          <cell r="E272">
            <v>0</v>
          </cell>
          <cell r="F272">
            <v>0</v>
          </cell>
        </row>
        <row r="273">
          <cell r="A273" t="str">
            <v>M44.02</v>
          </cell>
          <cell r="B273" t="str">
            <v>SUBSCRIPTION Service EN for ConCept 2.1 S    (valid for 12 months)</v>
          </cell>
          <cell r="C273" t="str">
            <v>772-SPU-471-01V21</v>
          </cell>
          <cell r="D273">
            <v>92.84</v>
          </cell>
          <cell r="E273">
            <v>0</v>
          </cell>
          <cell r="F273">
            <v>0</v>
          </cell>
        </row>
        <row r="274">
          <cell r="A274" t="str">
            <v>M44.03</v>
          </cell>
          <cell r="B274" t="str">
            <v>SUBSCRIPTION Service EN for ConCept 2.1 M   (valid for 12 months)</v>
          </cell>
          <cell r="C274" t="str">
            <v>772-SPU-472-01V21</v>
          </cell>
          <cell r="D274">
            <v>181.26</v>
          </cell>
          <cell r="E274">
            <v>0</v>
          </cell>
          <cell r="F274">
            <v>0</v>
          </cell>
        </row>
        <row r="275">
          <cell r="A275" t="str">
            <v>M44.04</v>
          </cell>
          <cell r="B275" t="str">
            <v>SUBSCRIPTION Service EN for ConCept 2.1 XL  (valid for 12 months)</v>
          </cell>
          <cell r="C275" t="str">
            <v>772-SPU-474-01V21</v>
          </cell>
          <cell r="D275">
            <v>614.52</v>
          </cell>
          <cell r="E275">
            <v>0</v>
          </cell>
          <cell r="F275">
            <v>0</v>
          </cell>
        </row>
        <row r="276">
          <cell r="A276" t="str">
            <v>M44.05</v>
          </cell>
          <cell r="B276" t="str">
            <v>SUBSCRIPTION Service EN for ConCept 2.1 984XS (valid for 12 months)</v>
          </cell>
          <cell r="C276" t="str">
            <v>772-SPU-477-01V21</v>
          </cell>
          <cell r="D276">
            <v>46.42</v>
          </cell>
          <cell r="E276">
            <v>0</v>
          </cell>
          <cell r="F276">
            <v>0</v>
          </cell>
        </row>
        <row r="277">
          <cell r="A277" t="str">
            <v>M44.06</v>
          </cell>
          <cell r="B277" t="str">
            <v>SUBSCRIPTION Service EN for ConCept 2.1 984XL (valid for 12 months)</v>
          </cell>
          <cell r="C277" t="str">
            <v>772-SPU-479-01V21</v>
          </cell>
          <cell r="D277">
            <v>490.73</v>
          </cell>
          <cell r="E277">
            <v>0</v>
          </cell>
          <cell r="F277">
            <v>0</v>
          </cell>
        </row>
        <row r="278">
          <cell r="A278" t="str">
            <v>M44.07</v>
          </cell>
          <cell r="B278" t="str">
            <v>SUBSCRIPTION Service EN for C-Tool Kit (EFB) 2.1 (valid for 12 months)</v>
          </cell>
          <cell r="C278" t="str">
            <v>732-SPU-470-01V21</v>
          </cell>
          <cell r="D278">
            <v>278.52</v>
          </cell>
          <cell r="E278">
            <v>0</v>
          </cell>
          <cell r="F278">
            <v>0</v>
          </cell>
        </row>
        <row r="280">
          <cell r="A280" t="str">
            <v>M45.</v>
          </cell>
          <cell r="B280" t="str">
            <v>OFS - OPC FACTORY SERVER</v>
          </cell>
        </row>
        <row r="281">
          <cell r="A281" t="str">
            <v>M45.01</v>
          </cell>
          <cell r="B281" t="str">
            <v>OPC FACTORY DATA SERVER 1-Place License V2.0 for WNT 4.0</v>
          </cell>
          <cell r="C281" t="str">
            <v>TLX CD OFS 20M</v>
          </cell>
          <cell r="D281">
            <v>694.1</v>
          </cell>
          <cell r="E281">
            <v>0</v>
          </cell>
          <cell r="F281">
            <v>0</v>
          </cell>
        </row>
        <row r="282">
          <cell r="A282" t="str">
            <v>M45.02</v>
          </cell>
          <cell r="B282" t="str">
            <v>OPC FACTORY DATA SERVER Site License V2.0 for WNT 4.0</v>
          </cell>
          <cell r="C282" t="str">
            <v>TLX CD OFS 20S</v>
          </cell>
          <cell r="E282">
            <v>0</v>
          </cell>
          <cell r="F282">
            <v>0</v>
          </cell>
        </row>
        <row r="283">
          <cell r="A283" t="str">
            <v>M45.03</v>
          </cell>
          <cell r="B283" t="str">
            <v>OPC FACTORY SERVER Demo Package, 2 Hours Runtime, 100 Variables</v>
          </cell>
          <cell r="C283" t="str">
            <v>TLX CD OFS DEMO</v>
          </cell>
          <cell r="D283">
            <v>17.68</v>
          </cell>
          <cell r="E283">
            <v>0</v>
          </cell>
          <cell r="F283">
            <v>0</v>
          </cell>
        </row>
        <row r="284">
          <cell r="A284" t="str">
            <v>M45.04</v>
          </cell>
          <cell r="B284" t="str">
            <v>SUBSCRIPTION Service for OPC Factory Server, 1-Place License</v>
          </cell>
          <cell r="E284">
            <v>0</v>
          </cell>
          <cell r="F284">
            <v>0</v>
          </cell>
        </row>
        <row r="285">
          <cell r="A285" t="str">
            <v>M45.05</v>
          </cell>
          <cell r="B285" t="str">
            <v>SUBSCRIPTION Service for OPC Factory Server, Site License</v>
          </cell>
          <cell r="E285">
            <v>0</v>
          </cell>
          <cell r="F285">
            <v>0</v>
          </cell>
        </row>
        <row r="286">
          <cell r="A286" t="str">
            <v>M45.06</v>
          </cell>
          <cell r="B286" t="str">
            <v>DOCUMENTATION in Paper on OPC Factory Server in Additions to CDs</v>
          </cell>
          <cell r="E286">
            <v>0</v>
          </cell>
          <cell r="F286">
            <v>0</v>
          </cell>
        </row>
        <row r="288">
          <cell r="A288" t="str">
            <v>M61.</v>
          </cell>
          <cell r="B288" t="str">
            <v>MOMENTUM Documentation in ENGLISH for Individual Orders</v>
          </cell>
        </row>
        <row r="289">
          <cell r="A289" t="str">
            <v>M61.01</v>
          </cell>
          <cell r="B289" t="str">
            <v>MODICON MOMENTUM I/O Base User Manual (English)</v>
          </cell>
          <cell r="C289" t="str">
            <v>870-USE-002-00</v>
          </cell>
          <cell r="D289">
            <v>26.53</v>
          </cell>
          <cell r="E289">
            <v>0</v>
          </cell>
          <cell r="F289">
            <v>0</v>
          </cell>
        </row>
        <row r="290">
          <cell r="A290" t="str">
            <v>M61.02</v>
          </cell>
          <cell r="B290" t="str">
            <v>MODICON MOMENTUM M1 Processor &amp; Option Module User Manual (English)</v>
          </cell>
          <cell r="C290" t="str">
            <v>870-USE-101-00</v>
          </cell>
          <cell r="D290">
            <v>26.53</v>
          </cell>
          <cell r="E290">
            <v>0</v>
          </cell>
          <cell r="F290">
            <v>0</v>
          </cell>
        </row>
        <row r="291">
          <cell r="A291" t="str">
            <v>M61.03</v>
          </cell>
          <cell r="B291" t="str">
            <v>MODICON MOMENTUM Modbus Plus Com. Adapter User Guide (English), IEC Format</v>
          </cell>
          <cell r="C291" t="str">
            <v>870-USE-103-00</v>
          </cell>
          <cell r="D291">
            <v>17.68</v>
          </cell>
          <cell r="E291">
            <v>0</v>
          </cell>
          <cell r="F291">
            <v>0</v>
          </cell>
        </row>
        <row r="292">
          <cell r="A292" t="str">
            <v>M61.04</v>
          </cell>
          <cell r="B292" t="str">
            <v>MODICON MOMENTUM Modbus Plus Com. Adapter User Guide (English), 984 Format</v>
          </cell>
          <cell r="C292" t="str">
            <v>870-USE-111-00</v>
          </cell>
          <cell r="D292">
            <v>17.68</v>
          </cell>
          <cell r="E292">
            <v>0</v>
          </cell>
          <cell r="F292">
            <v>0</v>
          </cell>
        </row>
        <row r="293">
          <cell r="A293" t="str">
            <v>M61.05</v>
          </cell>
          <cell r="B293" t="str">
            <v>MODICON MOMENTUM Interbus/S Communication Adapter User Guide (English)</v>
          </cell>
          <cell r="C293" t="str">
            <v>870-USE-003-00</v>
          </cell>
          <cell r="D293">
            <v>17.68</v>
          </cell>
          <cell r="E293">
            <v>0</v>
          </cell>
          <cell r="F293">
            <v>0</v>
          </cell>
        </row>
        <row r="294">
          <cell r="A294" t="str">
            <v>M61.06</v>
          </cell>
          <cell r="B294" t="str">
            <v>MODICON MOMENTUM Profibus DP Communication Adapter User Guide (English)</v>
          </cell>
          <cell r="C294" t="str">
            <v>870-USE-004-00</v>
          </cell>
          <cell r="D294">
            <v>53.05</v>
          </cell>
          <cell r="E294">
            <v>0</v>
          </cell>
          <cell r="F294">
            <v>0</v>
          </cell>
        </row>
        <row r="295">
          <cell r="A295" t="str">
            <v>M61.07</v>
          </cell>
          <cell r="B295" t="str">
            <v>MODICON MOMENTUM FIPIO Communication Adapter User Guide (English)</v>
          </cell>
          <cell r="C295" t="str">
            <v>870-USE-005-00</v>
          </cell>
          <cell r="D295">
            <v>17.68</v>
          </cell>
          <cell r="E295">
            <v>0</v>
          </cell>
          <cell r="F295">
            <v>0</v>
          </cell>
        </row>
        <row r="296">
          <cell r="A296" t="str">
            <v>M61.08</v>
          </cell>
          <cell r="B296" t="str">
            <v>MODICON TIO Subsystem for Modbus Plus, Interbus/S, Profibus (English)</v>
          </cell>
          <cell r="C296" t="str">
            <v>890-USE-104-00</v>
          </cell>
          <cell r="D296">
            <v>30.95</v>
          </cell>
          <cell r="E296">
            <v>0</v>
          </cell>
          <cell r="F296">
            <v>0</v>
          </cell>
        </row>
        <row r="297">
          <cell r="A297" t="str">
            <v>M61.09</v>
          </cell>
          <cell r="B297" t="str">
            <v>MODICON TIO Subsystem Components for Interbus/S (English)</v>
          </cell>
          <cell r="C297" t="str">
            <v>803-BHB-900-00</v>
          </cell>
          <cell r="D297">
            <v>17.68</v>
          </cell>
          <cell r="E297">
            <v>0</v>
          </cell>
          <cell r="F297">
            <v>0</v>
          </cell>
        </row>
        <row r="298">
          <cell r="A298" t="str">
            <v>M61.10</v>
          </cell>
          <cell r="B298" t="str">
            <v>MODICON MODSOFT Ladder Logic Function Block Library (English)</v>
          </cell>
          <cell r="C298" t="str">
            <v>840-USE-101-00</v>
          </cell>
          <cell r="D298">
            <v>31.83</v>
          </cell>
          <cell r="F298">
            <v>0</v>
          </cell>
        </row>
        <row r="299">
          <cell r="A299" t="str">
            <v>M61.11</v>
          </cell>
          <cell r="B299" t="str">
            <v>MODICON MODSOFT 2.6 Programmer User Manual (English)</v>
          </cell>
          <cell r="C299" t="str">
            <v>890-USE-115-00</v>
          </cell>
          <cell r="D299">
            <v>44.21</v>
          </cell>
          <cell r="F299">
            <v>0</v>
          </cell>
        </row>
        <row r="300">
          <cell r="A300" t="str">
            <v>M61.12</v>
          </cell>
          <cell r="B300" t="str">
            <v>MODICON MODSOFT LITE Programmer Guide for Micro/Compact (English)</v>
          </cell>
          <cell r="C300" t="str">
            <v xml:space="preserve">GM-MSLT-001  </v>
          </cell>
          <cell r="D300">
            <v>17.68</v>
          </cell>
          <cell r="E300">
            <v>0</v>
          </cell>
          <cell r="F300">
            <v>0</v>
          </cell>
        </row>
        <row r="301">
          <cell r="A301" t="str">
            <v>M61.13</v>
          </cell>
          <cell r="B301" t="str">
            <v>MODICON MODSOFT XMIT LOADABLE Block User's Documentation (English)</v>
          </cell>
          <cell r="C301" t="str">
            <v>840-USE-113-00</v>
          </cell>
          <cell r="D301">
            <v>22.11</v>
          </cell>
          <cell r="E301">
            <v>0</v>
          </cell>
          <cell r="F301">
            <v>0</v>
          </cell>
        </row>
        <row r="302">
          <cell r="A302" t="str">
            <v>M61.14</v>
          </cell>
          <cell r="B302" t="str">
            <v>MODICON MODSOFT CLSS Custom Loadable User Manual (English)</v>
          </cell>
          <cell r="C302" t="str">
            <v xml:space="preserve">GM-CLSS-001  </v>
          </cell>
          <cell r="D302">
            <v>17.68</v>
          </cell>
          <cell r="E302">
            <v>0</v>
          </cell>
          <cell r="F302">
            <v>0</v>
          </cell>
        </row>
        <row r="303">
          <cell r="A303" t="str">
            <v>M61.15</v>
          </cell>
          <cell r="B303" t="str">
            <v>MODICON CONCEPT 2.1 User Manual (English)</v>
          </cell>
          <cell r="C303" t="str">
            <v>840-USE-460-00</v>
          </cell>
          <cell r="D303">
            <v>13.26</v>
          </cell>
          <cell r="F303">
            <v>0</v>
          </cell>
        </row>
        <row r="304">
          <cell r="A304" t="str">
            <v>M61.16</v>
          </cell>
          <cell r="B304" t="str">
            <v>MODICON CONCEPT 2.1 Standard User Manual, Volume I and II (English)</v>
          </cell>
          <cell r="C304" t="str">
            <v>840-USE-461-00</v>
          </cell>
          <cell r="D304">
            <v>97.26</v>
          </cell>
          <cell r="F304">
            <v>0</v>
          </cell>
        </row>
        <row r="305">
          <cell r="A305" t="str">
            <v>M61.17</v>
          </cell>
          <cell r="B305" t="str">
            <v>MODICON CONCEPT 2.1 User Manual IEC Block Library, Vol. I, II &amp; III (English)</v>
          </cell>
          <cell r="C305" t="str">
            <v>840-USE-462-00</v>
          </cell>
          <cell r="D305">
            <v>141.47</v>
          </cell>
          <cell r="F305">
            <v>0</v>
          </cell>
        </row>
        <row r="306">
          <cell r="A306" t="str">
            <v>M61.18</v>
          </cell>
          <cell r="B306" t="str">
            <v>MODICON CONCEPT 2.1 User Manual EFB Block Library (English)</v>
          </cell>
          <cell r="C306" t="str">
            <v>840-USE-463-00</v>
          </cell>
          <cell r="D306">
            <v>13.26</v>
          </cell>
          <cell r="F306">
            <v>0</v>
          </cell>
        </row>
        <row r="307">
          <cell r="A307" t="str">
            <v>M61.19</v>
          </cell>
          <cell r="B307" t="str">
            <v>MODICON CONCEPT 2.1 User Manual LL984 Block Library, Vol. I &amp; II (English)</v>
          </cell>
          <cell r="C307" t="str">
            <v>840-USE-466-00</v>
          </cell>
          <cell r="D307">
            <v>88.42</v>
          </cell>
          <cell r="F307">
            <v>0</v>
          </cell>
        </row>
        <row r="308">
          <cell r="A308" t="str">
            <v>M61.20</v>
          </cell>
          <cell r="B308" t="str">
            <v>MODICON CONCEPT IEC CONFORMITY Comparison Manual (English)</v>
          </cell>
          <cell r="C308" t="str">
            <v>840-USE-471-00</v>
          </cell>
          <cell r="D308">
            <v>17.68</v>
          </cell>
          <cell r="F308">
            <v>0</v>
          </cell>
        </row>
        <row r="309">
          <cell r="A309" t="str">
            <v>M61.21</v>
          </cell>
          <cell r="B309" t="str">
            <v xml:space="preserve">MODICON MODBUS - System Planning User's Manual (English)     </v>
          </cell>
          <cell r="C309" t="str">
            <v xml:space="preserve">ML-MBUS-PLN  </v>
          </cell>
          <cell r="D309">
            <v>13.26</v>
          </cell>
          <cell r="E309">
            <v>0</v>
          </cell>
          <cell r="F309">
            <v>0</v>
          </cell>
        </row>
        <row r="310">
          <cell r="A310" t="str">
            <v>M61.22</v>
          </cell>
          <cell r="B310" t="str">
            <v>MODICON MODBUS - Modbus Protocol Reference Guide (English)</v>
          </cell>
          <cell r="C310" t="str">
            <v xml:space="preserve">PI-MBUS-300  </v>
          </cell>
          <cell r="D310">
            <v>30.95</v>
          </cell>
          <cell r="E310">
            <v>0</v>
          </cell>
          <cell r="F310">
            <v>0</v>
          </cell>
        </row>
        <row r="311">
          <cell r="A311" t="str">
            <v>M61.23</v>
          </cell>
          <cell r="B311" t="str">
            <v>MODICON MODBUS Plus - BM85 Standard Bridge/Multiplexer User's Guide (English)</v>
          </cell>
          <cell r="C311" t="str">
            <v>890-USE-103-00</v>
          </cell>
          <cell r="D311">
            <v>12.7</v>
          </cell>
          <cell r="E311">
            <v>0</v>
          </cell>
          <cell r="F311">
            <v>0</v>
          </cell>
        </row>
        <row r="312">
          <cell r="A312" t="str">
            <v>M61.24</v>
          </cell>
          <cell r="B312" t="str">
            <v>DCF-77 CLOCK SYNCHRONIZATION - User Guide (English)</v>
          </cell>
          <cell r="C312" t="str">
            <v>840-USE-470-00</v>
          </cell>
          <cell r="D312">
            <v>20.34</v>
          </cell>
          <cell r="F312">
            <v>0</v>
          </cell>
        </row>
        <row r="314">
          <cell r="A314" t="str">
            <v>M62.</v>
          </cell>
          <cell r="B314" t="str">
            <v>MOMENTUM Documentation in GERMAN for Individual Orders</v>
          </cell>
        </row>
        <row r="315">
          <cell r="A315" t="str">
            <v>M62.01</v>
          </cell>
          <cell r="B315" t="str">
            <v>MODICON MOMENTUM I/O Base User Manual (German)</v>
          </cell>
          <cell r="C315" t="str">
            <v>870-USE-002-02</v>
          </cell>
          <cell r="D315">
            <v>26.53</v>
          </cell>
          <cell r="E315">
            <v>0</v>
          </cell>
          <cell r="F315">
            <v>0</v>
          </cell>
        </row>
        <row r="316">
          <cell r="A316" t="str">
            <v>M62.02</v>
          </cell>
          <cell r="B316" t="str">
            <v>MODICON MOMENTUM M1 Processor &amp; Option Module User Manual (German)</v>
          </cell>
          <cell r="C316" t="str">
            <v>870-USE-101-02</v>
          </cell>
          <cell r="D316">
            <v>26.53</v>
          </cell>
          <cell r="E316">
            <v>0</v>
          </cell>
          <cell r="F316">
            <v>0</v>
          </cell>
        </row>
        <row r="317">
          <cell r="A317" t="str">
            <v>M62.03</v>
          </cell>
          <cell r="B317" t="str">
            <v>MODICON MOMENTUM Modbus Plus Com. Adapter User Guide (German), IEC Format</v>
          </cell>
          <cell r="C317" t="str">
            <v>870-USE-103-02</v>
          </cell>
          <cell r="D317">
            <v>17.68</v>
          </cell>
          <cell r="E317">
            <v>0</v>
          </cell>
          <cell r="F317">
            <v>0</v>
          </cell>
        </row>
        <row r="318">
          <cell r="A318" t="str">
            <v>M62.04</v>
          </cell>
          <cell r="B318" t="str">
            <v>MODICON MOMENTUM Modbus Plus Com. Adapter User Guide (German), 984 Format</v>
          </cell>
          <cell r="C318" t="str">
            <v>870-USE-111-02</v>
          </cell>
          <cell r="D318">
            <v>17.68</v>
          </cell>
          <cell r="E318">
            <v>0</v>
          </cell>
          <cell r="F318">
            <v>0</v>
          </cell>
        </row>
        <row r="319">
          <cell r="A319" t="str">
            <v>M62.05</v>
          </cell>
          <cell r="B319" t="str">
            <v>MODICON MOMENTUM Interbus/S Communication Adapter User Guide (German)</v>
          </cell>
          <cell r="C319" t="str">
            <v>870-USE-003-02</v>
          </cell>
          <cell r="D319">
            <v>17.68</v>
          </cell>
          <cell r="E319">
            <v>0</v>
          </cell>
          <cell r="F319">
            <v>0</v>
          </cell>
        </row>
        <row r="320">
          <cell r="A320" t="str">
            <v>M62.06</v>
          </cell>
          <cell r="B320" t="str">
            <v>MODICON MOMENTUM Profibus DP Communication Adapter User Guide (German)</v>
          </cell>
          <cell r="C320" t="str">
            <v>870-USE-004-02</v>
          </cell>
          <cell r="D320">
            <v>53.05</v>
          </cell>
          <cell r="E320">
            <v>0</v>
          </cell>
          <cell r="F320">
            <v>0</v>
          </cell>
        </row>
        <row r="321">
          <cell r="A321" t="str">
            <v>M62.07</v>
          </cell>
          <cell r="B321" t="str">
            <v>MODICON MOMENTUM FIPIO Communication Adapter User Guide (German)</v>
          </cell>
          <cell r="C321" t="str">
            <v>870-USE-005-02</v>
          </cell>
          <cell r="D321">
            <v>17.68</v>
          </cell>
          <cell r="E321">
            <v>0</v>
          </cell>
          <cell r="F321">
            <v>0</v>
          </cell>
        </row>
        <row r="322">
          <cell r="A322" t="str">
            <v>M62.08</v>
          </cell>
          <cell r="B322" t="str">
            <v>MODICON TIO Subsystem for Modbus Plus, Interbus/S, Profibus (German)</v>
          </cell>
          <cell r="C322" t="str">
            <v>890-USE-104-02</v>
          </cell>
          <cell r="D322">
            <v>30.95</v>
          </cell>
          <cell r="E322">
            <v>0</v>
          </cell>
          <cell r="F322">
            <v>0</v>
          </cell>
        </row>
        <row r="323">
          <cell r="A323" t="str">
            <v>M62.09</v>
          </cell>
          <cell r="B323" t="str">
            <v>MODICON TIO Components for Interbus/S Installations (German)</v>
          </cell>
          <cell r="C323" t="str">
            <v>803-BHB-000-02</v>
          </cell>
          <cell r="D323">
            <v>39.79</v>
          </cell>
          <cell r="E323">
            <v>0</v>
          </cell>
          <cell r="F323">
            <v>0</v>
          </cell>
        </row>
        <row r="324">
          <cell r="A324" t="str">
            <v>M62.10</v>
          </cell>
          <cell r="B324" t="str">
            <v>MODICON TIO Address Tables for Use with Foreign Systems (German)</v>
          </cell>
          <cell r="C324" t="str">
            <v>803-BHB-001-02</v>
          </cell>
          <cell r="D324">
            <v>8.84</v>
          </cell>
          <cell r="E324">
            <v>0</v>
          </cell>
          <cell r="F324">
            <v>0</v>
          </cell>
        </row>
        <row r="325">
          <cell r="A325" t="str">
            <v>M62.11</v>
          </cell>
          <cell r="B325" t="str">
            <v>MODICON CONCEPT 2.1 Standard User Manual, Volume I and II (German)</v>
          </cell>
          <cell r="C325" t="str">
            <v>840-USE-461-02</v>
          </cell>
          <cell r="D325">
            <v>84</v>
          </cell>
          <cell r="F325">
            <v>0</v>
          </cell>
        </row>
        <row r="326">
          <cell r="A326" t="str">
            <v>M62.12</v>
          </cell>
          <cell r="B326" t="str">
            <v>MODICON CONCEPT 2.1 User Manual IEC Block Library, Vol. I, II &amp; III (German)</v>
          </cell>
          <cell r="C326" t="str">
            <v>840-USE-462-02</v>
          </cell>
          <cell r="D326">
            <v>163.58000000000001</v>
          </cell>
          <cell r="F326">
            <v>0</v>
          </cell>
        </row>
        <row r="327">
          <cell r="A327" t="str">
            <v>M62.13</v>
          </cell>
          <cell r="B327" t="str">
            <v>MODICON CONCEPT 2.1 User Manual EFB Block Library (German)</v>
          </cell>
          <cell r="C327" t="str">
            <v>840-USE-463-02</v>
          </cell>
          <cell r="D327">
            <v>22.11</v>
          </cell>
          <cell r="F327">
            <v>0</v>
          </cell>
        </row>
        <row r="328">
          <cell r="A328" t="str">
            <v>M62.14</v>
          </cell>
          <cell r="B328" t="str">
            <v>MODICON CONCEPT 2.1 User Manual LL984 Block Library, Vol. I &amp; II (German)</v>
          </cell>
          <cell r="C328" t="str">
            <v>840-USE-466-02</v>
          </cell>
          <cell r="D328">
            <v>97.26</v>
          </cell>
          <cell r="F328">
            <v>0</v>
          </cell>
        </row>
        <row r="336">
          <cell r="A336" t="str">
            <v>M91.</v>
          </cell>
          <cell r="B336" t="str">
            <v>THE REQUESTED CONFIGURATION CONSIST OF THE FOLLOWING PARTS:</v>
          </cell>
        </row>
        <row r="337">
          <cell r="A337" t="str">
            <v>M91.01</v>
          </cell>
          <cell r="B337" t="str">
            <v>CONTROLLER HARDWARE</v>
          </cell>
          <cell r="C337" t="str">
            <v>Items/Prices:</v>
          </cell>
          <cell r="D337" t="str">
            <v>HW</v>
          </cell>
          <cell r="E337">
            <v>0</v>
          </cell>
          <cell r="F337">
            <v>0</v>
          </cell>
        </row>
        <row r="338">
          <cell r="A338" t="str">
            <v>M91.02</v>
          </cell>
          <cell r="B338" t="str">
            <v>SYSTEM CABLING</v>
          </cell>
          <cell r="C338" t="str">
            <v>Items/Prices:</v>
          </cell>
          <cell r="D338" t="str">
            <v>CB</v>
          </cell>
          <cell r="E338">
            <v>0</v>
          </cell>
          <cell r="F338">
            <v>0</v>
          </cell>
        </row>
        <row r="339">
          <cell r="A339" t="str">
            <v>M91.03</v>
          </cell>
          <cell r="B339" t="str">
            <v>INSTALLATION ACCESSORIES</v>
          </cell>
          <cell r="C339" t="str">
            <v>Items/Prices:</v>
          </cell>
          <cell r="D339" t="str">
            <v>AC</v>
          </cell>
          <cell r="E339">
            <v>0</v>
          </cell>
          <cell r="F339">
            <v>0</v>
          </cell>
        </row>
        <row r="340">
          <cell r="A340" t="str">
            <v>M91.04</v>
          </cell>
          <cell r="B340" t="str">
            <v>PROGRAMMING SOFTWARE</v>
          </cell>
          <cell r="C340" t="str">
            <v>Items/Prices:</v>
          </cell>
          <cell r="D340" t="str">
            <v>SW</v>
          </cell>
          <cell r="E340">
            <v>0</v>
          </cell>
          <cell r="F340">
            <v>0</v>
          </cell>
        </row>
        <row r="341">
          <cell r="A341" t="str">
            <v>M91.05</v>
          </cell>
          <cell r="B341" t="str">
            <v>PROGRAMMING ACCESSORIES</v>
          </cell>
          <cell r="C341" t="str">
            <v>Items/Prices:</v>
          </cell>
          <cell r="D341" t="str">
            <v>PR</v>
          </cell>
          <cell r="E341">
            <v>0</v>
          </cell>
          <cell r="F341">
            <v>0</v>
          </cell>
        </row>
        <row r="342">
          <cell r="A342" t="str">
            <v>M91.06</v>
          </cell>
          <cell r="B342" t="str">
            <v>SIMULATORS &amp; DIDACTIC EQUIPMENT</v>
          </cell>
          <cell r="C342" t="str">
            <v>Items/Prices:</v>
          </cell>
          <cell r="D342" t="str">
            <v>SM</v>
          </cell>
          <cell r="E342">
            <v>0</v>
          </cell>
          <cell r="F342">
            <v>0</v>
          </cell>
        </row>
        <row r="343">
          <cell r="A343" t="str">
            <v>M91.07</v>
          </cell>
          <cell r="B343" t="str">
            <v>NETWORK INTERFACES &amp; CABLING</v>
          </cell>
          <cell r="C343" t="str">
            <v>Items/Prices:</v>
          </cell>
          <cell r="D343" t="str">
            <v>NW</v>
          </cell>
          <cell r="E343">
            <v>0</v>
          </cell>
          <cell r="F343">
            <v>0</v>
          </cell>
        </row>
        <row r="344">
          <cell r="A344" t="str">
            <v>M91.08</v>
          </cell>
          <cell r="B344" t="str">
            <v>OPERATOR PANNELS</v>
          </cell>
          <cell r="C344" t="str">
            <v>Items/Prices:</v>
          </cell>
          <cell r="D344" t="str">
            <v>OP</v>
          </cell>
          <cell r="E344">
            <v>0</v>
          </cell>
          <cell r="F344">
            <v>0</v>
          </cell>
        </row>
        <row r="345">
          <cell r="A345" t="str">
            <v>M91.09</v>
          </cell>
          <cell r="B345" t="str">
            <v>GRAPHIC PACKAGES</v>
          </cell>
          <cell r="C345" t="str">
            <v>Items/Prices:</v>
          </cell>
          <cell r="D345" t="str">
            <v>GR</v>
          </cell>
          <cell r="E345">
            <v>0</v>
          </cell>
          <cell r="F345">
            <v>0</v>
          </cell>
        </row>
        <row r="346">
          <cell r="A346" t="str">
            <v>M91.10</v>
          </cell>
          <cell r="B346" t="str">
            <v>POWER MEASUREMENT</v>
          </cell>
          <cell r="C346" t="str">
            <v>Items/Prices:</v>
          </cell>
          <cell r="D346" t="str">
            <v>PM</v>
          </cell>
          <cell r="E346">
            <v>0</v>
          </cell>
          <cell r="F346">
            <v>0</v>
          </cell>
        </row>
        <row r="347">
          <cell r="A347" t="str">
            <v>M91.11</v>
          </cell>
          <cell r="B347" t="str">
            <v>TECHNICAL DOCUMENTATION</v>
          </cell>
          <cell r="C347" t="str">
            <v>Items/Prices:</v>
          </cell>
          <cell r="D347" t="str">
            <v>LT</v>
          </cell>
          <cell r="E347">
            <v>0</v>
          </cell>
          <cell r="F347">
            <v>0</v>
          </cell>
        </row>
        <row r="349">
          <cell r="A349" t="str">
            <v>M92.</v>
          </cell>
          <cell r="B349" t="str">
            <v xml:space="preserve">TOTAL HARDWARE &amp; SOFTWARE for Proposed "Modicon TSX Momentum" Solution               </v>
          </cell>
          <cell r="E349" t="str">
            <v>EUR</v>
          </cell>
          <cell r="F349">
            <v>0</v>
          </cell>
        </row>
        <row r="350">
          <cell r="E350" t="str">
            <v>DEM</v>
          </cell>
          <cell r="F350">
            <v>0</v>
          </cell>
        </row>
        <row r="352">
          <cell r="A352" t="str">
            <v>M93.</v>
          </cell>
          <cell r="B352" t="str">
            <v>BASIC DISCOUNT at 12,069% for Purchase Orders &gt;10k EUR</v>
          </cell>
          <cell r="E352" t="str">
            <v>EUR</v>
          </cell>
          <cell r="F352">
            <v>0</v>
          </cell>
        </row>
        <row r="353">
          <cell r="E353" t="str">
            <v>DEM</v>
          </cell>
          <cell r="F353">
            <v>0</v>
          </cell>
        </row>
        <row r="354">
          <cell r="F354">
            <v>0</v>
          </cell>
        </row>
        <row r="355">
          <cell r="A355" t="str">
            <v>M94.</v>
          </cell>
          <cell r="B355" t="str">
            <v>ADDITIONAL DISCOUNT at 10,000% for Key-Accounts (Down from Result M92-M93)</v>
          </cell>
          <cell r="E355" t="str">
            <v>EUR</v>
          </cell>
          <cell r="F355">
            <v>0</v>
          </cell>
        </row>
        <row r="356">
          <cell r="E356" t="str">
            <v>DEM</v>
          </cell>
          <cell r="F356">
            <v>0</v>
          </cell>
        </row>
        <row r="358">
          <cell r="A358" t="str">
            <v>M95.</v>
          </cell>
          <cell r="B358" t="str">
            <v>PACKING and SHIPMENT "CIP" Destination Airport by Air Freight incl. Insurance</v>
          </cell>
          <cell r="E358" t="str">
            <v>EUR</v>
          </cell>
          <cell r="F358">
            <v>180</v>
          </cell>
        </row>
        <row r="359">
          <cell r="E359" t="str">
            <v>DEM</v>
          </cell>
          <cell r="F359">
            <v>352.04939999999999</v>
          </cell>
        </row>
        <row r="361">
          <cell r="A361" t="str">
            <v>M99.</v>
          </cell>
          <cell r="B361" t="str">
            <v xml:space="preserve">ORDER VALUE (Amount of the Pre-Payment by Bank Remittance to Our Account)                                      </v>
          </cell>
          <cell r="E361" t="str">
            <v>EUR</v>
          </cell>
          <cell r="F361">
            <v>180</v>
          </cell>
        </row>
        <row r="362">
          <cell r="E362" t="str">
            <v>DEM</v>
          </cell>
          <cell r="F362">
            <v>352.04939999999999</v>
          </cell>
        </row>
        <row r="364">
          <cell r="A364" t="str">
            <v>Z.</v>
          </cell>
          <cell r="B364" t="str">
            <v>GENERAL BUSINESS TERMS</v>
          </cell>
        </row>
        <row r="365">
          <cell r="A365" t="str">
            <v>Z.01</v>
          </cell>
          <cell r="B365" t="str">
            <v>PROPOSAL VALIDITY - This proposal is valid for order entry at =S= Munich within 45 days after the date of issue.</v>
          </cell>
        </row>
        <row r="366">
          <cell r="A366" t="str">
            <v>Z.02</v>
          </cell>
          <cell r="B366" t="str">
            <v>TERMS OF PAYMENT - Payment of total order value thru bank remittance to our bank account, No. 902 457 01 at the</v>
          </cell>
        </row>
        <row r="367">
          <cell r="B367" t="str">
            <v>Dresdner Bank AG in D - 60041 Frankfurt/M, bank code BLZ 500 800 00, to the disposal Schneider Automation GmbH.</v>
          </cell>
        </row>
        <row r="368">
          <cell r="A368" t="str">
            <v>Z.03</v>
          </cell>
          <cell r="B368" t="str">
            <v>TIME OF DELIVERY - Approximately 6 - 8 weeks or earlier after the date of the receipt of your final order.</v>
          </cell>
        </row>
        <row r="369">
          <cell r="A369" t="str">
            <v>Z.04</v>
          </cell>
          <cell r="B369" t="str">
            <v>PRICE DEFINITION - Net price incl. equipment packing and shipment "CIP" Destination Airport acc. to Incoterms 1990.</v>
          </cell>
        </row>
        <row r="370">
          <cell r="A370" t="str">
            <v>Z.05</v>
          </cell>
          <cell r="B370" t="str">
            <v xml:space="preserve">WARRANTY - Guarantee for hardware 18 months as of the date of the shipment invoice, for software 3 months. </v>
          </cell>
        </row>
        <row r="371">
          <cell r="A371" t="str">
            <v>Z.06</v>
          </cell>
          <cell r="B371" t="str">
            <v>SHIPMENT - Equipment generally shipped in components, per item packed/marked, to be mounted/installed by purchaser.</v>
          </cell>
        </row>
        <row r="372">
          <cell r="A372" t="str">
            <v>Z.07</v>
          </cell>
          <cell r="B372" t="str">
            <v>BUSINESS TERMS - In general, the =S= Business Terms for Deliveries Abroad of January 1999 have validity.</v>
          </cell>
        </row>
        <row r="374">
          <cell r="B374" t="str">
            <v>Thank you for your kind attention!</v>
          </cell>
        </row>
        <row r="376">
          <cell r="B376" t="str">
            <v>SCHNEIDER AUTOMATION GmbH</v>
          </cell>
        </row>
        <row r="377">
          <cell r="B377" t="str">
            <v>Key-Account Management Central &amp; Eastern Europe</v>
          </cell>
        </row>
        <row r="378">
          <cell r="B378" t="str">
            <v>Winterthur House, Carl-Zeiss-Ring 27</v>
          </cell>
        </row>
        <row r="379">
          <cell r="B379" t="str">
            <v>D - 85737 München - Ismaning, Germany</v>
          </cell>
        </row>
        <row r="382">
          <cell r="B382" t="str">
            <v>Josef Peter Stepanek</v>
          </cell>
          <cell r="C382" t="str">
            <v>Julian L. J. Mann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sosenkov@nicev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GI@nicev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O50"/>
  <sheetViews>
    <sheetView view="pageBreakPreview" zoomScale="130" zoomScaleSheetLayoutView="130" workbookViewId="0">
      <selection sqref="A1:DO50"/>
    </sheetView>
  </sheetViews>
  <sheetFormatPr defaultColWidth="0.85546875" defaultRowHeight="12.75" customHeight="1" x14ac:dyDescent="0.2"/>
  <cols>
    <col min="1" max="131" width="0.85546875" style="6"/>
    <col min="132" max="132" width="14.5703125" style="6" customWidth="1"/>
    <col min="133" max="16384" width="0.85546875" style="6"/>
  </cols>
  <sheetData>
    <row r="1" spans="1:119" s="1" customFormat="1" ht="12" x14ac:dyDescent="0.2">
      <c r="DO1" s="2" t="s">
        <v>0</v>
      </c>
    </row>
    <row r="2" spans="1:119" s="3" customFormat="1" ht="11.25" customHeight="1" x14ac:dyDescent="0.2"/>
    <row r="3" spans="1:119" s="4" customFormat="1" x14ac:dyDescent="0.2">
      <c r="A3" s="354" t="s">
        <v>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4"/>
      <c r="CZ3" s="354"/>
      <c r="DA3" s="354"/>
      <c r="DB3" s="354"/>
      <c r="DC3" s="354"/>
      <c r="DD3" s="354"/>
      <c r="DE3" s="354"/>
      <c r="DF3" s="354"/>
      <c r="DG3" s="354"/>
      <c r="DH3" s="354"/>
      <c r="DI3" s="354"/>
      <c r="DJ3" s="354"/>
      <c r="DK3" s="354"/>
      <c r="DL3" s="354"/>
      <c r="DM3" s="354"/>
      <c r="DN3" s="354"/>
      <c r="DO3" s="354"/>
    </row>
    <row r="4" spans="1:119" s="4" customFormat="1" x14ac:dyDescent="0.2">
      <c r="A4" s="355" t="str">
        <f>'1-ИП ТС'!B2</f>
        <v>Акционерное общество «Научно-исследовательский центр электронной вычислительной техники (АО «НИЦЭВТ»)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55"/>
      <c r="CV4" s="355"/>
      <c r="CW4" s="355"/>
      <c r="CX4" s="355"/>
      <c r="CY4" s="355"/>
      <c r="CZ4" s="355"/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</row>
    <row r="5" spans="1:119" s="5" customFormat="1" ht="10.5" x14ac:dyDescent="0.2">
      <c r="A5" s="356" t="s">
        <v>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</row>
    <row r="6" spans="1:119" x14ac:dyDescent="0.2"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L6" s="4"/>
      <c r="BO6" s="7" t="s">
        <v>3</v>
      </c>
      <c r="BP6" s="357" t="s">
        <v>511</v>
      </c>
      <c r="BQ6" s="357"/>
      <c r="BR6" s="357"/>
      <c r="BS6" s="357"/>
      <c r="BT6" s="357"/>
      <c r="BU6" s="357"/>
      <c r="BV6" s="357"/>
      <c r="BW6" s="357"/>
      <c r="BX6" s="4" t="s">
        <v>4</v>
      </c>
      <c r="CC6" s="4"/>
      <c r="CD6" s="4"/>
      <c r="CE6" s="4"/>
    </row>
    <row r="7" spans="1:119" ht="11.25" customHeight="1" x14ac:dyDescent="0.2">
      <c r="CF7" s="5"/>
      <c r="CG7" s="5"/>
      <c r="CH7" s="5"/>
      <c r="CI7" s="5"/>
      <c r="CJ7" s="5"/>
      <c r="CK7" s="5"/>
      <c r="CL7" s="5"/>
      <c r="CM7" s="5"/>
    </row>
    <row r="8" spans="1:119" s="8" customFormat="1" ht="31.5" customHeight="1" x14ac:dyDescent="0.2">
      <c r="A8" s="358" t="s">
        <v>5</v>
      </c>
      <c r="B8" s="359"/>
      <c r="C8" s="359"/>
      <c r="D8" s="359"/>
      <c r="E8" s="360"/>
      <c r="F8" s="358" t="s">
        <v>6</v>
      </c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60"/>
      <c r="AN8" s="364" t="s">
        <v>7</v>
      </c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6"/>
      <c r="BF8" s="367" t="s">
        <v>8</v>
      </c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  <c r="BV8" s="368"/>
      <c r="BW8" s="369"/>
      <c r="BX8" s="367" t="s">
        <v>9</v>
      </c>
      <c r="BY8" s="368"/>
      <c r="BZ8" s="368"/>
      <c r="CA8" s="368"/>
      <c r="CB8" s="368"/>
      <c r="CC8" s="368"/>
      <c r="CD8" s="368"/>
      <c r="CE8" s="368"/>
      <c r="CF8" s="368"/>
      <c r="CG8" s="368"/>
      <c r="CH8" s="368"/>
      <c r="CI8" s="368"/>
      <c r="CJ8" s="368"/>
      <c r="CK8" s="368"/>
      <c r="CL8" s="368"/>
      <c r="CM8" s="368"/>
      <c r="CN8" s="368"/>
      <c r="CO8" s="369"/>
      <c r="CP8" s="370" t="s">
        <v>10</v>
      </c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71"/>
      <c r="DI8" s="371"/>
      <c r="DJ8" s="371"/>
      <c r="DK8" s="371"/>
      <c r="DL8" s="371"/>
      <c r="DM8" s="371"/>
      <c r="DN8" s="371"/>
      <c r="DO8" s="372"/>
    </row>
    <row r="9" spans="1:119" s="8" customFormat="1" ht="12" customHeight="1" x14ac:dyDescent="0.2">
      <c r="A9" s="361"/>
      <c r="B9" s="362"/>
      <c r="C9" s="362"/>
      <c r="D9" s="362"/>
      <c r="E9" s="363"/>
      <c r="F9" s="361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3"/>
      <c r="AN9" s="348" t="s">
        <v>11</v>
      </c>
      <c r="AO9" s="349"/>
      <c r="AP9" s="349"/>
      <c r="AQ9" s="349"/>
      <c r="AR9" s="349"/>
      <c r="AS9" s="349"/>
      <c r="AT9" s="349"/>
      <c r="AU9" s="349"/>
      <c r="AV9" s="350"/>
      <c r="AW9" s="348" t="s">
        <v>12</v>
      </c>
      <c r="AX9" s="349"/>
      <c r="AY9" s="349"/>
      <c r="AZ9" s="349"/>
      <c r="BA9" s="349"/>
      <c r="BB9" s="349"/>
      <c r="BC9" s="349"/>
      <c r="BD9" s="349"/>
      <c r="BE9" s="350"/>
      <c r="BF9" s="351" t="s">
        <v>11</v>
      </c>
      <c r="BG9" s="352"/>
      <c r="BH9" s="352"/>
      <c r="BI9" s="352"/>
      <c r="BJ9" s="352"/>
      <c r="BK9" s="352"/>
      <c r="BL9" s="352"/>
      <c r="BM9" s="352"/>
      <c r="BN9" s="353"/>
      <c r="BO9" s="351" t="s">
        <v>12</v>
      </c>
      <c r="BP9" s="352"/>
      <c r="BQ9" s="352"/>
      <c r="BR9" s="352"/>
      <c r="BS9" s="352"/>
      <c r="BT9" s="352"/>
      <c r="BU9" s="352"/>
      <c r="BV9" s="352"/>
      <c r="BW9" s="353"/>
      <c r="BX9" s="351" t="s">
        <v>11</v>
      </c>
      <c r="BY9" s="352"/>
      <c r="BZ9" s="352"/>
      <c r="CA9" s="352"/>
      <c r="CB9" s="352"/>
      <c r="CC9" s="352"/>
      <c r="CD9" s="352"/>
      <c r="CE9" s="352"/>
      <c r="CF9" s="353"/>
      <c r="CG9" s="348" t="s">
        <v>12</v>
      </c>
      <c r="CH9" s="349"/>
      <c r="CI9" s="349"/>
      <c r="CJ9" s="349"/>
      <c r="CK9" s="349"/>
      <c r="CL9" s="349"/>
      <c r="CM9" s="349"/>
      <c r="CN9" s="349"/>
      <c r="CO9" s="350"/>
      <c r="CP9" s="373"/>
      <c r="CQ9" s="374"/>
      <c r="CR9" s="374"/>
      <c r="CS9" s="374"/>
      <c r="CT9" s="374"/>
      <c r="CU9" s="374"/>
      <c r="CV9" s="374"/>
      <c r="CW9" s="374"/>
      <c r="CX9" s="374"/>
      <c r="CY9" s="374"/>
      <c r="CZ9" s="374"/>
      <c r="DA9" s="374"/>
      <c r="DB9" s="374"/>
      <c r="DC9" s="374"/>
      <c r="DD9" s="374"/>
      <c r="DE9" s="374"/>
      <c r="DF9" s="374"/>
      <c r="DG9" s="374"/>
      <c r="DH9" s="374"/>
      <c r="DI9" s="374"/>
      <c r="DJ9" s="374"/>
      <c r="DK9" s="374"/>
      <c r="DL9" s="374"/>
      <c r="DM9" s="374"/>
      <c r="DN9" s="374"/>
      <c r="DO9" s="375"/>
    </row>
    <row r="10" spans="1:119" s="9" customFormat="1" ht="9" customHeight="1" x14ac:dyDescent="0.2">
      <c r="A10" s="339">
        <v>1</v>
      </c>
      <c r="B10" s="340"/>
      <c r="C10" s="340"/>
      <c r="D10" s="340"/>
      <c r="E10" s="341"/>
      <c r="F10" s="339">
        <v>2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1"/>
      <c r="AN10" s="339">
        <v>3</v>
      </c>
      <c r="AO10" s="340"/>
      <c r="AP10" s="340"/>
      <c r="AQ10" s="340"/>
      <c r="AR10" s="340"/>
      <c r="AS10" s="340"/>
      <c r="AT10" s="340"/>
      <c r="AU10" s="340"/>
      <c r="AV10" s="341"/>
      <c r="AW10" s="339">
        <v>4</v>
      </c>
      <c r="AX10" s="340"/>
      <c r="AY10" s="340"/>
      <c r="AZ10" s="340"/>
      <c r="BA10" s="340"/>
      <c r="BB10" s="340"/>
      <c r="BC10" s="340"/>
      <c r="BD10" s="340"/>
      <c r="BE10" s="341"/>
      <c r="BF10" s="339">
        <v>5</v>
      </c>
      <c r="BG10" s="340"/>
      <c r="BH10" s="340"/>
      <c r="BI10" s="340"/>
      <c r="BJ10" s="340"/>
      <c r="BK10" s="340"/>
      <c r="BL10" s="340"/>
      <c r="BM10" s="340"/>
      <c r="BN10" s="341"/>
      <c r="BO10" s="339">
        <v>6</v>
      </c>
      <c r="BP10" s="340"/>
      <c r="BQ10" s="340"/>
      <c r="BR10" s="340"/>
      <c r="BS10" s="340"/>
      <c r="BT10" s="340"/>
      <c r="BU10" s="340"/>
      <c r="BV10" s="340"/>
      <c r="BW10" s="341"/>
      <c r="BX10" s="339">
        <v>7</v>
      </c>
      <c r="BY10" s="340"/>
      <c r="BZ10" s="340"/>
      <c r="CA10" s="340"/>
      <c r="CB10" s="340"/>
      <c r="CC10" s="340"/>
      <c r="CD10" s="340"/>
      <c r="CE10" s="340"/>
      <c r="CF10" s="341"/>
      <c r="CG10" s="339">
        <v>8</v>
      </c>
      <c r="CH10" s="340"/>
      <c r="CI10" s="340"/>
      <c r="CJ10" s="340"/>
      <c r="CK10" s="340"/>
      <c r="CL10" s="340"/>
      <c r="CM10" s="340"/>
      <c r="CN10" s="340"/>
      <c r="CO10" s="341"/>
      <c r="CP10" s="339">
        <v>9</v>
      </c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1"/>
    </row>
    <row r="11" spans="1:119" s="8" customFormat="1" ht="9" hidden="1" customHeight="1" x14ac:dyDescent="0.2">
      <c r="A11" s="326" t="s">
        <v>13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8"/>
    </row>
    <row r="12" spans="1:119" s="9" customFormat="1" ht="9" hidden="1" customHeight="1" x14ac:dyDescent="0.2">
      <c r="A12" s="316" t="s">
        <v>14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9"/>
    </row>
    <row r="13" spans="1:119" s="9" customFormat="1" ht="9" hidden="1" customHeight="1" x14ac:dyDescent="0.2">
      <c r="A13" s="316" t="s">
        <v>15</v>
      </c>
      <c r="B13" s="317"/>
      <c r="C13" s="317"/>
      <c r="D13" s="317"/>
      <c r="E13" s="319"/>
      <c r="F13" s="320" t="s">
        <v>16</v>
      </c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2"/>
      <c r="AN13" s="323"/>
      <c r="AO13" s="318"/>
      <c r="AP13" s="318"/>
      <c r="AQ13" s="318"/>
      <c r="AR13" s="318"/>
      <c r="AS13" s="318"/>
      <c r="AT13" s="318"/>
      <c r="AU13" s="318"/>
      <c r="AV13" s="324"/>
      <c r="AW13" s="323"/>
      <c r="AX13" s="318"/>
      <c r="AY13" s="318"/>
      <c r="AZ13" s="318"/>
      <c r="BA13" s="318"/>
      <c r="BB13" s="318"/>
      <c r="BC13" s="318"/>
      <c r="BD13" s="318"/>
      <c r="BE13" s="324"/>
      <c r="BF13" s="323"/>
      <c r="BG13" s="318"/>
      <c r="BH13" s="318"/>
      <c r="BI13" s="318"/>
      <c r="BJ13" s="318"/>
      <c r="BK13" s="318"/>
      <c r="BL13" s="318"/>
      <c r="BM13" s="318"/>
      <c r="BN13" s="324"/>
      <c r="BO13" s="323"/>
      <c r="BP13" s="318"/>
      <c r="BQ13" s="318"/>
      <c r="BR13" s="318"/>
      <c r="BS13" s="318"/>
      <c r="BT13" s="318"/>
      <c r="BU13" s="318"/>
      <c r="BV13" s="318"/>
      <c r="BW13" s="324"/>
      <c r="BX13" s="323"/>
      <c r="BY13" s="318"/>
      <c r="BZ13" s="318"/>
      <c r="CA13" s="318"/>
      <c r="CB13" s="318"/>
      <c r="CC13" s="318"/>
      <c r="CD13" s="318"/>
      <c r="CE13" s="318"/>
      <c r="CF13" s="324"/>
      <c r="CG13" s="323"/>
      <c r="CH13" s="318"/>
      <c r="CI13" s="318"/>
      <c r="CJ13" s="318"/>
      <c r="CK13" s="318"/>
      <c r="CL13" s="318"/>
      <c r="CM13" s="318"/>
      <c r="CN13" s="318"/>
      <c r="CO13" s="324"/>
      <c r="CP13" s="313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5"/>
    </row>
    <row r="14" spans="1:119" s="9" customFormat="1" ht="9" hidden="1" customHeight="1" x14ac:dyDescent="0.2">
      <c r="A14" s="316" t="s">
        <v>17</v>
      </c>
      <c r="B14" s="317"/>
      <c r="C14" s="317"/>
      <c r="D14" s="317"/>
      <c r="E14" s="319"/>
      <c r="F14" s="320" t="s">
        <v>16</v>
      </c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2"/>
      <c r="AN14" s="323"/>
      <c r="AO14" s="318"/>
      <c r="AP14" s="318"/>
      <c r="AQ14" s="318"/>
      <c r="AR14" s="318"/>
      <c r="AS14" s="318"/>
      <c r="AT14" s="318"/>
      <c r="AU14" s="318"/>
      <c r="AV14" s="324"/>
      <c r="AW14" s="323"/>
      <c r="AX14" s="318"/>
      <c r="AY14" s="318"/>
      <c r="AZ14" s="318"/>
      <c r="BA14" s="318"/>
      <c r="BB14" s="318"/>
      <c r="BC14" s="318"/>
      <c r="BD14" s="318"/>
      <c r="BE14" s="324"/>
      <c r="BF14" s="323"/>
      <c r="BG14" s="318"/>
      <c r="BH14" s="318"/>
      <c r="BI14" s="318"/>
      <c r="BJ14" s="318"/>
      <c r="BK14" s="318"/>
      <c r="BL14" s="318"/>
      <c r="BM14" s="318"/>
      <c r="BN14" s="324"/>
      <c r="BO14" s="323"/>
      <c r="BP14" s="318"/>
      <c r="BQ14" s="318"/>
      <c r="BR14" s="318"/>
      <c r="BS14" s="318"/>
      <c r="BT14" s="318"/>
      <c r="BU14" s="318"/>
      <c r="BV14" s="318"/>
      <c r="BW14" s="324"/>
      <c r="BX14" s="323"/>
      <c r="BY14" s="318"/>
      <c r="BZ14" s="318"/>
      <c r="CA14" s="318"/>
      <c r="CB14" s="318"/>
      <c r="CC14" s="318"/>
      <c r="CD14" s="318"/>
      <c r="CE14" s="318"/>
      <c r="CF14" s="324"/>
      <c r="CG14" s="323"/>
      <c r="CH14" s="318"/>
      <c r="CI14" s="318"/>
      <c r="CJ14" s="318"/>
      <c r="CK14" s="318"/>
      <c r="CL14" s="318"/>
      <c r="CM14" s="318"/>
      <c r="CN14" s="318"/>
      <c r="CO14" s="324"/>
      <c r="CP14" s="313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5"/>
    </row>
    <row r="15" spans="1:119" s="9" customFormat="1" ht="9" hidden="1" customHeight="1" x14ac:dyDescent="0.2">
      <c r="A15" s="316" t="s">
        <v>18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9"/>
    </row>
    <row r="16" spans="1:119" s="9" customFormat="1" ht="9" hidden="1" customHeight="1" x14ac:dyDescent="0.2">
      <c r="A16" s="316" t="s">
        <v>19</v>
      </c>
      <c r="B16" s="317"/>
      <c r="C16" s="317"/>
      <c r="D16" s="317"/>
      <c r="E16" s="319"/>
      <c r="F16" s="320" t="s">
        <v>16</v>
      </c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2"/>
      <c r="AN16" s="323"/>
      <c r="AO16" s="318"/>
      <c r="AP16" s="318"/>
      <c r="AQ16" s="318"/>
      <c r="AR16" s="318"/>
      <c r="AS16" s="318"/>
      <c r="AT16" s="318"/>
      <c r="AU16" s="318"/>
      <c r="AV16" s="324"/>
      <c r="AW16" s="323"/>
      <c r="AX16" s="318"/>
      <c r="AY16" s="318"/>
      <c r="AZ16" s="318"/>
      <c r="BA16" s="318"/>
      <c r="BB16" s="318"/>
      <c r="BC16" s="318"/>
      <c r="BD16" s="318"/>
      <c r="BE16" s="324"/>
      <c r="BF16" s="323"/>
      <c r="BG16" s="318"/>
      <c r="BH16" s="318"/>
      <c r="BI16" s="318"/>
      <c r="BJ16" s="318"/>
      <c r="BK16" s="318"/>
      <c r="BL16" s="318"/>
      <c r="BM16" s="318"/>
      <c r="BN16" s="324"/>
      <c r="BO16" s="323"/>
      <c r="BP16" s="318"/>
      <c r="BQ16" s="318"/>
      <c r="BR16" s="318"/>
      <c r="BS16" s="318"/>
      <c r="BT16" s="318"/>
      <c r="BU16" s="318"/>
      <c r="BV16" s="318"/>
      <c r="BW16" s="324"/>
      <c r="BX16" s="323"/>
      <c r="BY16" s="318"/>
      <c r="BZ16" s="318"/>
      <c r="CA16" s="318"/>
      <c r="CB16" s="318"/>
      <c r="CC16" s="318"/>
      <c r="CD16" s="318"/>
      <c r="CE16" s="318"/>
      <c r="CF16" s="324"/>
      <c r="CG16" s="323"/>
      <c r="CH16" s="318"/>
      <c r="CI16" s="318"/>
      <c r="CJ16" s="318"/>
      <c r="CK16" s="318"/>
      <c r="CL16" s="318"/>
      <c r="CM16" s="318"/>
      <c r="CN16" s="318"/>
      <c r="CO16" s="324"/>
      <c r="CP16" s="313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5"/>
    </row>
    <row r="17" spans="1:119" s="9" customFormat="1" ht="9" hidden="1" customHeight="1" x14ac:dyDescent="0.2">
      <c r="A17" s="316" t="s">
        <v>20</v>
      </c>
      <c r="B17" s="317"/>
      <c r="C17" s="317"/>
      <c r="D17" s="317"/>
      <c r="E17" s="319"/>
      <c r="F17" s="320" t="s">
        <v>16</v>
      </c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2"/>
      <c r="AN17" s="323"/>
      <c r="AO17" s="318"/>
      <c r="AP17" s="318"/>
      <c r="AQ17" s="318"/>
      <c r="AR17" s="318"/>
      <c r="AS17" s="318"/>
      <c r="AT17" s="318"/>
      <c r="AU17" s="318"/>
      <c r="AV17" s="324"/>
      <c r="AW17" s="323"/>
      <c r="AX17" s="318"/>
      <c r="AY17" s="318"/>
      <c r="AZ17" s="318"/>
      <c r="BA17" s="318"/>
      <c r="BB17" s="318"/>
      <c r="BC17" s="318"/>
      <c r="BD17" s="318"/>
      <c r="BE17" s="324"/>
      <c r="BF17" s="323"/>
      <c r="BG17" s="318"/>
      <c r="BH17" s="318"/>
      <c r="BI17" s="318"/>
      <c r="BJ17" s="318"/>
      <c r="BK17" s="318"/>
      <c r="BL17" s="318"/>
      <c r="BM17" s="318"/>
      <c r="BN17" s="324"/>
      <c r="BO17" s="323"/>
      <c r="BP17" s="318"/>
      <c r="BQ17" s="318"/>
      <c r="BR17" s="318"/>
      <c r="BS17" s="318"/>
      <c r="BT17" s="318"/>
      <c r="BU17" s="318"/>
      <c r="BV17" s="318"/>
      <c r="BW17" s="324"/>
      <c r="BX17" s="323"/>
      <c r="BY17" s="318"/>
      <c r="BZ17" s="318"/>
      <c r="CA17" s="318"/>
      <c r="CB17" s="318"/>
      <c r="CC17" s="318"/>
      <c r="CD17" s="318"/>
      <c r="CE17" s="318"/>
      <c r="CF17" s="324"/>
      <c r="CG17" s="323"/>
      <c r="CH17" s="318"/>
      <c r="CI17" s="318"/>
      <c r="CJ17" s="318"/>
      <c r="CK17" s="318"/>
      <c r="CL17" s="318"/>
      <c r="CM17" s="318"/>
      <c r="CN17" s="318"/>
      <c r="CO17" s="324"/>
      <c r="CP17" s="313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14"/>
      <c r="DO17" s="315"/>
    </row>
    <row r="18" spans="1:119" s="9" customFormat="1" ht="9" hidden="1" customHeight="1" x14ac:dyDescent="0.2">
      <c r="A18" s="316" t="s">
        <v>21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9"/>
    </row>
    <row r="19" spans="1:119" s="9" customFormat="1" ht="9" hidden="1" customHeight="1" x14ac:dyDescent="0.2">
      <c r="A19" s="316" t="s">
        <v>22</v>
      </c>
      <c r="B19" s="317"/>
      <c r="C19" s="317"/>
      <c r="D19" s="317"/>
      <c r="E19" s="319"/>
      <c r="F19" s="320" t="s">
        <v>16</v>
      </c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2"/>
      <c r="AN19" s="323"/>
      <c r="AO19" s="318"/>
      <c r="AP19" s="318"/>
      <c r="AQ19" s="318"/>
      <c r="AR19" s="318"/>
      <c r="AS19" s="318"/>
      <c r="AT19" s="318"/>
      <c r="AU19" s="318"/>
      <c r="AV19" s="324"/>
      <c r="AW19" s="323"/>
      <c r="AX19" s="318"/>
      <c r="AY19" s="318"/>
      <c r="AZ19" s="318"/>
      <c r="BA19" s="318"/>
      <c r="BB19" s="318"/>
      <c r="BC19" s="318"/>
      <c r="BD19" s="318"/>
      <c r="BE19" s="324"/>
      <c r="BF19" s="323"/>
      <c r="BG19" s="318"/>
      <c r="BH19" s="318"/>
      <c r="BI19" s="318"/>
      <c r="BJ19" s="318"/>
      <c r="BK19" s="318"/>
      <c r="BL19" s="318"/>
      <c r="BM19" s="318"/>
      <c r="BN19" s="324"/>
      <c r="BO19" s="323"/>
      <c r="BP19" s="318"/>
      <c r="BQ19" s="318"/>
      <c r="BR19" s="318"/>
      <c r="BS19" s="318"/>
      <c r="BT19" s="318"/>
      <c r="BU19" s="318"/>
      <c r="BV19" s="318"/>
      <c r="BW19" s="324"/>
      <c r="BX19" s="323"/>
      <c r="BY19" s="318"/>
      <c r="BZ19" s="318"/>
      <c r="CA19" s="318"/>
      <c r="CB19" s="318"/>
      <c r="CC19" s="318"/>
      <c r="CD19" s="318"/>
      <c r="CE19" s="318"/>
      <c r="CF19" s="324"/>
      <c r="CG19" s="323"/>
      <c r="CH19" s="318"/>
      <c r="CI19" s="318"/>
      <c r="CJ19" s="318"/>
      <c r="CK19" s="318"/>
      <c r="CL19" s="318"/>
      <c r="CM19" s="318"/>
      <c r="CN19" s="318"/>
      <c r="CO19" s="324"/>
      <c r="CP19" s="313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4"/>
      <c r="DJ19" s="314"/>
      <c r="DK19" s="314"/>
      <c r="DL19" s="314"/>
      <c r="DM19" s="314"/>
      <c r="DN19" s="314"/>
      <c r="DO19" s="315"/>
    </row>
    <row r="20" spans="1:119" s="9" customFormat="1" ht="9" hidden="1" customHeight="1" x14ac:dyDescent="0.2">
      <c r="A20" s="316" t="s">
        <v>23</v>
      </c>
      <c r="B20" s="317"/>
      <c r="C20" s="317"/>
      <c r="D20" s="317"/>
      <c r="E20" s="319"/>
      <c r="F20" s="320" t="s">
        <v>16</v>
      </c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2"/>
      <c r="AN20" s="323"/>
      <c r="AO20" s="318"/>
      <c r="AP20" s="318"/>
      <c r="AQ20" s="318"/>
      <c r="AR20" s="318"/>
      <c r="AS20" s="318"/>
      <c r="AT20" s="318"/>
      <c r="AU20" s="318"/>
      <c r="AV20" s="324"/>
      <c r="AW20" s="323"/>
      <c r="AX20" s="318"/>
      <c r="AY20" s="318"/>
      <c r="AZ20" s="318"/>
      <c r="BA20" s="318"/>
      <c r="BB20" s="318"/>
      <c r="BC20" s="318"/>
      <c r="BD20" s="318"/>
      <c r="BE20" s="324"/>
      <c r="BF20" s="323"/>
      <c r="BG20" s="318"/>
      <c r="BH20" s="318"/>
      <c r="BI20" s="318"/>
      <c r="BJ20" s="318"/>
      <c r="BK20" s="318"/>
      <c r="BL20" s="318"/>
      <c r="BM20" s="318"/>
      <c r="BN20" s="324"/>
      <c r="BO20" s="323"/>
      <c r="BP20" s="318"/>
      <c r="BQ20" s="318"/>
      <c r="BR20" s="318"/>
      <c r="BS20" s="318"/>
      <c r="BT20" s="318"/>
      <c r="BU20" s="318"/>
      <c r="BV20" s="318"/>
      <c r="BW20" s="324"/>
      <c r="BX20" s="323"/>
      <c r="BY20" s="318"/>
      <c r="BZ20" s="318"/>
      <c r="CA20" s="318"/>
      <c r="CB20" s="318"/>
      <c r="CC20" s="318"/>
      <c r="CD20" s="318"/>
      <c r="CE20" s="318"/>
      <c r="CF20" s="324"/>
      <c r="CG20" s="323"/>
      <c r="CH20" s="318"/>
      <c r="CI20" s="318"/>
      <c r="CJ20" s="318"/>
      <c r="CK20" s="318"/>
      <c r="CL20" s="318"/>
      <c r="CM20" s="318"/>
      <c r="CN20" s="318"/>
      <c r="CO20" s="324"/>
      <c r="CP20" s="313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  <c r="DK20" s="314"/>
      <c r="DL20" s="314"/>
      <c r="DM20" s="314"/>
      <c r="DN20" s="314"/>
      <c r="DO20" s="315"/>
    </row>
    <row r="21" spans="1:119" s="9" customFormat="1" ht="9" hidden="1" customHeight="1" x14ac:dyDescent="0.2">
      <c r="A21" s="316" t="s">
        <v>24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9"/>
    </row>
    <row r="22" spans="1:119" s="9" customFormat="1" ht="9" hidden="1" customHeight="1" x14ac:dyDescent="0.2">
      <c r="A22" s="316" t="s">
        <v>25</v>
      </c>
      <c r="B22" s="317"/>
      <c r="C22" s="317"/>
      <c r="D22" s="317"/>
      <c r="E22" s="319"/>
      <c r="F22" s="320" t="s">
        <v>16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2"/>
      <c r="AN22" s="323"/>
      <c r="AO22" s="318"/>
      <c r="AP22" s="318"/>
      <c r="AQ22" s="318"/>
      <c r="AR22" s="318"/>
      <c r="AS22" s="318"/>
      <c r="AT22" s="318"/>
      <c r="AU22" s="318"/>
      <c r="AV22" s="324"/>
      <c r="AW22" s="323"/>
      <c r="AX22" s="318"/>
      <c r="AY22" s="318"/>
      <c r="AZ22" s="318"/>
      <c r="BA22" s="318"/>
      <c r="BB22" s="318"/>
      <c r="BC22" s="318"/>
      <c r="BD22" s="318"/>
      <c r="BE22" s="324"/>
      <c r="BF22" s="323"/>
      <c r="BG22" s="318"/>
      <c r="BH22" s="318"/>
      <c r="BI22" s="318"/>
      <c r="BJ22" s="318"/>
      <c r="BK22" s="318"/>
      <c r="BL22" s="318"/>
      <c r="BM22" s="318"/>
      <c r="BN22" s="324"/>
      <c r="BO22" s="323"/>
      <c r="BP22" s="318"/>
      <c r="BQ22" s="318"/>
      <c r="BR22" s="318"/>
      <c r="BS22" s="318"/>
      <c r="BT22" s="318"/>
      <c r="BU22" s="318"/>
      <c r="BV22" s="318"/>
      <c r="BW22" s="324"/>
      <c r="BX22" s="323"/>
      <c r="BY22" s="318"/>
      <c r="BZ22" s="318"/>
      <c r="CA22" s="318"/>
      <c r="CB22" s="318"/>
      <c r="CC22" s="318"/>
      <c r="CD22" s="318"/>
      <c r="CE22" s="318"/>
      <c r="CF22" s="324"/>
      <c r="CG22" s="323"/>
      <c r="CH22" s="318"/>
      <c r="CI22" s="318"/>
      <c r="CJ22" s="318"/>
      <c r="CK22" s="318"/>
      <c r="CL22" s="318"/>
      <c r="CM22" s="318"/>
      <c r="CN22" s="318"/>
      <c r="CO22" s="324"/>
      <c r="CP22" s="313"/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5"/>
    </row>
    <row r="23" spans="1:119" s="9" customFormat="1" ht="9" hidden="1" customHeight="1" x14ac:dyDescent="0.2">
      <c r="A23" s="316" t="s">
        <v>26</v>
      </c>
      <c r="B23" s="317"/>
      <c r="C23" s="317"/>
      <c r="D23" s="317"/>
      <c r="E23" s="319"/>
      <c r="F23" s="320" t="s">
        <v>16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2"/>
      <c r="AN23" s="323"/>
      <c r="AO23" s="318"/>
      <c r="AP23" s="318"/>
      <c r="AQ23" s="318"/>
      <c r="AR23" s="318"/>
      <c r="AS23" s="318"/>
      <c r="AT23" s="318"/>
      <c r="AU23" s="318"/>
      <c r="AV23" s="324"/>
      <c r="AW23" s="323"/>
      <c r="AX23" s="318"/>
      <c r="AY23" s="318"/>
      <c r="AZ23" s="318"/>
      <c r="BA23" s="318"/>
      <c r="BB23" s="318"/>
      <c r="BC23" s="318"/>
      <c r="BD23" s="318"/>
      <c r="BE23" s="324"/>
      <c r="BF23" s="323"/>
      <c r="BG23" s="318"/>
      <c r="BH23" s="318"/>
      <c r="BI23" s="318"/>
      <c r="BJ23" s="318"/>
      <c r="BK23" s="318"/>
      <c r="BL23" s="318"/>
      <c r="BM23" s="318"/>
      <c r="BN23" s="324"/>
      <c r="BO23" s="323"/>
      <c r="BP23" s="318"/>
      <c r="BQ23" s="318"/>
      <c r="BR23" s="318"/>
      <c r="BS23" s="318"/>
      <c r="BT23" s="318"/>
      <c r="BU23" s="318"/>
      <c r="BV23" s="318"/>
      <c r="BW23" s="324"/>
      <c r="BX23" s="323"/>
      <c r="BY23" s="318"/>
      <c r="BZ23" s="318"/>
      <c r="CA23" s="318"/>
      <c r="CB23" s="318"/>
      <c r="CC23" s="318"/>
      <c r="CD23" s="318"/>
      <c r="CE23" s="318"/>
      <c r="CF23" s="324"/>
      <c r="CG23" s="323"/>
      <c r="CH23" s="318"/>
      <c r="CI23" s="318"/>
      <c r="CJ23" s="318"/>
      <c r="CK23" s="318"/>
      <c r="CL23" s="318"/>
      <c r="CM23" s="318"/>
      <c r="CN23" s="318"/>
      <c r="CO23" s="324"/>
      <c r="CP23" s="313"/>
      <c r="CQ23" s="314"/>
      <c r="CR23" s="314"/>
      <c r="CS23" s="314"/>
      <c r="CT23" s="314"/>
      <c r="CU23" s="314"/>
      <c r="CV23" s="314"/>
      <c r="CW23" s="314"/>
      <c r="CX23" s="314"/>
      <c r="CY23" s="314"/>
      <c r="CZ23" s="314"/>
      <c r="DA23" s="314"/>
      <c r="DB23" s="314"/>
      <c r="DC23" s="314"/>
      <c r="DD23" s="314"/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5"/>
    </row>
    <row r="24" spans="1:119" s="9" customFormat="1" ht="9" hidden="1" customHeight="1" x14ac:dyDescent="0.2">
      <c r="A24" s="316" t="s">
        <v>27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>
        <v>0</v>
      </c>
      <c r="BY24" s="318"/>
      <c r="BZ24" s="318"/>
      <c r="CA24" s="318"/>
      <c r="CB24" s="318"/>
      <c r="CC24" s="318"/>
      <c r="CD24" s="318"/>
      <c r="CE24" s="318"/>
      <c r="CF24" s="318"/>
      <c r="CG24" s="318">
        <v>0</v>
      </c>
      <c r="CH24" s="318"/>
      <c r="CI24" s="318"/>
      <c r="CJ24" s="318"/>
      <c r="CK24" s="318"/>
      <c r="CL24" s="318"/>
      <c r="CM24" s="318"/>
      <c r="CN24" s="318"/>
      <c r="CO24" s="318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  <c r="DK24" s="314"/>
      <c r="DL24" s="314"/>
      <c r="DM24" s="314"/>
      <c r="DN24" s="314"/>
      <c r="DO24" s="315"/>
    </row>
    <row r="25" spans="1:119" s="8" customFormat="1" ht="19.5" hidden="1" customHeight="1" x14ac:dyDescent="0.2">
      <c r="A25" s="330" t="s">
        <v>28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2"/>
    </row>
    <row r="26" spans="1:119" s="9" customFormat="1" ht="9" hidden="1" customHeight="1" x14ac:dyDescent="0.2">
      <c r="A26" s="316" t="s">
        <v>29</v>
      </c>
      <c r="B26" s="317"/>
      <c r="C26" s="317"/>
      <c r="D26" s="317"/>
      <c r="E26" s="319"/>
      <c r="F26" s="320" t="s">
        <v>16</v>
      </c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2"/>
      <c r="AN26" s="323"/>
      <c r="AO26" s="318"/>
      <c r="AP26" s="318"/>
      <c r="AQ26" s="318"/>
      <c r="AR26" s="318"/>
      <c r="AS26" s="318"/>
      <c r="AT26" s="318"/>
      <c r="AU26" s="318"/>
      <c r="AV26" s="324"/>
      <c r="AW26" s="323"/>
      <c r="AX26" s="318"/>
      <c r="AY26" s="318"/>
      <c r="AZ26" s="318"/>
      <c r="BA26" s="318"/>
      <c r="BB26" s="318"/>
      <c r="BC26" s="318"/>
      <c r="BD26" s="318"/>
      <c r="BE26" s="324"/>
      <c r="BF26" s="323"/>
      <c r="BG26" s="318"/>
      <c r="BH26" s="318"/>
      <c r="BI26" s="318"/>
      <c r="BJ26" s="318"/>
      <c r="BK26" s="318"/>
      <c r="BL26" s="318"/>
      <c r="BM26" s="318"/>
      <c r="BN26" s="324"/>
      <c r="BO26" s="323"/>
      <c r="BP26" s="318"/>
      <c r="BQ26" s="318"/>
      <c r="BR26" s="318"/>
      <c r="BS26" s="318"/>
      <c r="BT26" s="318"/>
      <c r="BU26" s="318"/>
      <c r="BV26" s="318"/>
      <c r="BW26" s="324"/>
      <c r="BX26" s="323"/>
      <c r="BY26" s="318"/>
      <c r="BZ26" s="318"/>
      <c r="CA26" s="318"/>
      <c r="CB26" s="318"/>
      <c r="CC26" s="318"/>
      <c r="CD26" s="318"/>
      <c r="CE26" s="318"/>
      <c r="CF26" s="324"/>
      <c r="CG26" s="323"/>
      <c r="CH26" s="318"/>
      <c r="CI26" s="318"/>
      <c r="CJ26" s="318"/>
      <c r="CK26" s="318"/>
      <c r="CL26" s="318"/>
      <c r="CM26" s="318"/>
      <c r="CN26" s="318"/>
      <c r="CO26" s="324"/>
      <c r="CP26" s="313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  <c r="DM26" s="314"/>
      <c r="DN26" s="314"/>
      <c r="DO26" s="315"/>
    </row>
    <row r="27" spans="1:119" s="9" customFormat="1" ht="9" hidden="1" customHeight="1" x14ac:dyDescent="0.2">
      <c r="A27" s="316" t="s">
        <v>30</v>
      </c>
      <c r="B27" s="317"/>
      <c r="C27" s="317"/>
      <c r="D27" s="317"/>
      <c r="E27" s="319"/>
      <c r="F27" s="320" t="s">
        <v>16</v>
      </c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2"/>
      <c r="AN27" s="323"/>
      <c r="AO27" s="318"/>
      <c r="AP27" s="318"/>
      <c r="AQ27" s="318"/>
      <c r="AR27" s="318"/>
      <c r="AS27" s="318"/>
      <c r="AT27" s="318"/>
      <c r="AU27" s="318"/>
      <c r="AV27" s="324"/>
      <c r="AW27" s="323"/>
      <c r="AX27" s="318"/>
      <c r="AY27" s="318"/>
      <c r="AZ27" s="318"/>
      <c r="BA27" s="318"/>
      <c r="BB27" s="318"/>
      <c r="BC27" s="318"/>
      <c r="BD27" s="318"/>
      <c r="BE27" s="324"/>
      <c r="BF27" s="323"/>
      <c r="BG27" s="318"/>
      <c r="BH27" s="318"/>
      <c r="BI27" s="318"/>
      <c r="BJ27" s="318"/>
      <c r="BK27" s="318"/>
      <c r="BL27" s="318"/>
      <c r="BM27" s="318"/>
      <c r="BN27" s="324"/>
      <c r="BO27" s="323"/>
      <c r="BP27" s="318"/>
      <c r="BQ27" s="318"/>
      <c r="BR27" s="318"/>
      <c r="BS27" s="318"/>
      <c r="BT27" s="318"/>
      <c r="BU27" s="318"/>
      <c r="BV27" s="318"/>
      <c r="BW27" s="324"/>
      <c r="BX27" s="323"/>
      <c r="BY27" s="318"/>
      <c r="BZ27" s="318"/>
      <c r="CA27" s="318"/>
      <c r="CB27" s="318"/>
      <c r="CC27" s="318"/>
      <c r="CD27" s="318"/>
      <c r="CE27" s="318"/>
      <c r="CF27" s="324"/>
      <c r="CG27" s="323"/>
      <c r="CH27" s="318"/>
      <c r="CI27" s="318"/>
      <c r="CJ27" s="318"/>
      <c r="CK27" s="318"/>
      <c r="CL27" s="318"/>
      <c r="CM27" s="318"/>
      <c r="CN27" s="318"/>
      <c r="CO27" s="324"/>
      <c r="CP27" s="313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5"/>
    </row>
    <row r="28" spans="1:119" s="9" customFormat="1" ht="9" hidden="1" customHeight="1" x14ac:dyDescent="0.2">
      <c r="A28" s="316" t="s">
        <v>31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>
        <v>0</v>
      </c>
      <c r="BY28" s="318"/>
      <c r="BZ28" s="318"/>
      <c r="CA28" s="318"/>
      <c r="CB28" s="318"/>
      <c r="CC28" s="318"/>
      <c r="CD28" s="318"/>
      <c r="CE28" s="318"/>
      <c r="CF28" s="318"/>
      <c r="CG28" s="318">
        <v>0</v>
      </c>
      <c r="CH28" s="318"/>
      <c r="CI28" s="318"/>
      <c r="CJ28" s="318"/>
      <c r="CK28" s="318"/>
      <c r="CL28" s="318"/>
      <c r="CM28" s="318"/>
      <c r="CN28" s="318"/>
      <c r="CO28" s="318"/>
      <c r="CP28" s="314"/>
      <c r="CQ28" s="314"/>
      <c r="CR28" s="314"/>
      <c r="CS28" s="314"/>
      <c r="CT28" s="314"/>
      <c r="CU28" s="314"/>
      <c r="CV28" s="314"/>
      <c r="CW28" s="314"/>
      <c r="CX28" s="314"/>
      <c r="CY28" s="314"/>
      <c r="CZ28" s="314"/>
      <c r="DA28" s="314"/>
      <c r="DB28" s="314"/>
      <c r="DC28" s="314"/>
      <c r="DD28" s="314"/>
      <c r="DE28" s="314"/>
      <c r="DF28" s="314"/>
      <c r="DG28" s="314"/>
      <c r="DH28" s="314"/>
      <c r="DI28" s="314"/>
      <c r="DJ28" s="314"/>
      <c r="DK28" s="314"/>
      <c r="DL28" s="314"/>
      <c r="DM28" s="314"/>
      <c r="DN28" s="314"/>
      <c r="DO28" s="315"/>
    </row>
    <row r="29" spans="1:119" s="8" customFormat="1" ht="20.25" hidden="1" customHeight="1" x14ac:dyDescent="0.2">
      <c r="A29" s="330" t="s">
        <v>32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2"/>
    </row>
    <row r="30" spans="1:119" s="8" customFormat="1" ht="19.5" customHeight="1" x14ac:dyDescent="0.2">
      <c r="A30" s="330" t="s">
        <v>33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2"/>
    </row>
    <row r="31" spans="1:119" s="9" customFormat="1" ht="9" hidden="1" customHeight="1" x14ac:dyDescent="0.2">
      <c r="A31" s="316" t="s">
        <v>34</v>
      </c>
      <c r="B31" s="317"/>
      <c r="C31" s="317"/>
      <c r="D31" s="317"/>
      <c r="E31" s="319"/>
      <c r="F31" s="320" t="s">
        <v>16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2"/>
      <c r="AN31" s="323"/>
      <c r="AO31" s="318"/>
      <c r="AP31" s="318"/>
      <c r="AQ31" s="318"/>
      <c r="AR31" s="318"/>
      <c r="AS31" s="318"/>
      <c r="AT31" s="318"/>
      <c r="AU31" s="318"/>
      <c r="AV31" s="324"/>
      <c r="AW31" s="323"/>
      <c r="AX31" s="318"/>
      <c r="AY31" s="318"/>
      <c r="AZ31" s="318"/>
      <c r="BA31" s="318"/>
      <c r="BB31" s="318"/>
      <c r="BC31" s="318"/>
      <c r="BD31" s="318"/>
      <c r="BE31" s="324"/>
      <c r="BF31" s="323"/>
      <c r="BG31" s="318"/>
      <c r="BH31" s="318"/>
      <c r="BI31" s="318"/>
      <c r="BJ31" s="318"/>
      <c r="BK31" s="318"/>
      <c r="BL31" s="318"/>
      <c r="BM31" s="318"/>
      <c r="BN31" s="324"/>
      <c r="BO31" s="323"/>
      <c r="BP31" s="318"/>
      <c r="BQ31" s="318"/>
      <c r="BR31" s="318"/>
      <c r="BS31" s="318"/>
      <c r="BT31" s="318"/>
      <c r="BU31" s="318"/>
      <c r="BV31" s="318"/>
      <c r="BW31" s="324"/>
      <c r="BX31" s="323"/>
      <c r="BY31" s="318"/>
      <c r="BZ31" s="318"/>
      <c r="CA31" s="318"/>
      <c r="CB31" s="318"/>
      <c r="CC31" s="318"/>
      <c r="CD31" s="318"/>
      <c r="CE31" s="318"/>
      <c r="CF31" s="324"/>
      <c r="CG31" s="323"/>
      <c r="CH31" s="318"/>
      <c r="CI31" s="318"/>
      <c r="CJ31" s="318"/>
      <c r="CK31" s="318"/>
      <c r="CL31" s="318"/>
      <c r="CM31" s="318"/>
      <c r="CN31" s="318"/>
      <c r="CO31" s="324"/>
      <c r="CP31" s="313"/>
      <c r="CQ31" s="314"/>
      <c r="CR31" s="314"/>
      <c r="CS31" s="314"/>
      <c r="CT31" s="314"/>
      <c r="CU31" s="314"/>
      <c r="CV31" s="314"/>
      <c r="CW31" s="314"/>
      <c r="CX31" s="314"/>
      <c r="CY31" s="314"/>
      <c r="CZ31" s="314"/>
      <c r="DA31" s="314"/>
      <c r="DB31" s="314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5"/>
    </row>
    <row r="32" spans="1:119" s="9" customFormat="1" ht="9" hidden="1" customHeight="1" x14ac:dyDescent="0.2">
      <c r="A32" s="316" t="s">
        <v>35</v>
      </c>
      <c r="B32" s="317"/>
      <c r="C32" s="317"/>
      <c r="D32" s="317"/>
      <c r="E32" s="319"/>
      <c r="F32" s="320" t="s">
        <v>16</v>
      </c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2"/>
      <c r="AN32" s="323"/>
      <c r="AO32" s="318"/>
      <c r="AP32" s="318"/>
      <c r="AQ32" s="318"/>
      <c r="AR32" s="318"/>
      <c r="AS32" s="318"/>
      <c r="AT32" s="318"/>
      <c r="AU32" s="318"/>
      <c r="AV32" s="324"/>
      <c r="AW32" s="323"/>
      <c r="AX32" s="318"/>
      <c r="AY32" s="318"/>
      <c r="AZ32" s="318"/>
      <c r="BA32" s="318"/>
      <c r="BB32" s="318"/>
      <c r="BC32" s="318"/>
      <c r="BD32" s="318"/>
      <c r="BE32" s="324"/>
      <c r="BF32" s="323"/>
      <c r="BG32" s="318"/>
      <c r="BH32" s="318"/>
      <c r="BI32" s="318"/>
      <c r="BJ32" s="318"/>
      <c r="BK32" s="318"/>
      <c r="BL32" s="318"/>
      <c r="BM32" s="318"/>
      <c r="BN32" s="324"/>
      <c r="BO32" s="323"/>
      <c r="BP32" s="318"/>
      <c r="BQ32" s="318"/>
      <c r="BR32" s="318"/>
      <c r="BS32" s="318"/>
      <c r="BT32" s="318"/>
      <c r="BU32" s="318"/>
      <c r="BV32" s="318"/>
      <c r="BW32" s="324"/>
      <c r="BX32" s="323"/>
      <c r="BY32" s="318"/>
      <c r="BZ32" s="318"/>
      <c r="CA32" s="318"/>
      <c r="CB32" s="318"/>
      <c r="CC32" s="318"/>
      <c r="CD32" s="318"/>
      <c r="CE32" s="318"/>
      <c r="CF32" s="324"/>
      <c r="CG32" s="323"/>
      <c r="CH32" s="318"/>
      <c r="CI32" s="318"/>
      <c r="CJ32" s="318"/>
      <c r="CK32" s="318"/>
      <c r="CL32" s="318"/>
      <c r="CM32" s="318"/>
      <c r="CN32" s="318"/>
      <c r="CO32" s="324"/>
      <c r="CP32" s="313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5"/>
    </row>
    <row r="33" spans="1:119" s="9" customFormat="1" ht="23.25" customHeight="1" x14ac:dyDescent="0.2">
      <c r="A33" s="342" t="s">
        <v>391</v>
      </c>
      <c r="B33" s="343"/>
      <c r="C33" s="343"/>
      <c r="D33" s="343"/>
      <c r="E33" s="344"/>
      <c r="F33" s="345" t="s">
        <v>385</v>
      </c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7"/>
      <c r="AN33" s="339">
        <v>2020</v>
      </c>
      <c r="AO33" s="340"/>
      <c r="AP33" s="340"/>
      <c r="AQ33" s="340"/>
      <c r="AR33" s="340"/>
      <c r="AS33" s="340"/>
      <c r="AT33" s="340"/>
      <c r="AU33" s="340"/>
      <c r="AV33" s="341"/>
      <c r="AW33" s="336">
        <v>0</v>
      </c>
      <c r="AX33" s="337"/>
      <c r="AY33" s="337"/>
      <c r="AZ33" s="337"/>
      <c r="BA33" s="337"/>
      <c r="BB33" s="337"/>
      <c r="BC33" s="337"/>
      <c r="BD33" s="337"/>
      <c r="BE33" s="338"/>
      <c r="BF33" s="339">
        <v>2020</v>
      </c>
      <c r="BG33" s="340"/>
      <c r="BH33" s="340"/>
      <c r="BI33" s="340"/>
      <c r="BJ33" s="340"/>
      <c r="BK33" s="340"/>
      <c r="BL33" s="340"/>
      <c r="BM33" s="340"/>
      <c r="BN33" s="341"/>
      <c r="BO33" s="336">
        <v>0</v>
      </c>
      <c r="BP33" s="337"/>
      <c r="BQ33" s="337"/>
      <c r="BR33" s="337"/>
      <c r="BS33" s="337"/>
      <c r="BT33" s="337"/>
      <c r="BU33" s="337"/>
      <c r="BV33" s="337"/>
      <c r="BW33" s="338"/>
      <c r="BX33" s="333">
        <v>2434.6580162519999</v>
      </c>
      <c r="BY33" s="334"/>
      <c r="BZ33" s="334"/>
      <c r="CA33" s="334"/>
      <c r="CB33" s="334"/>
      <c r="CC33" s="334"/>
      <c r="CD33" s="334"/>
      <c r="CE33" s="334"/>
      <c r="CF33" s="335"/>
      <c r="CG33" s="336">
        <v>0</v>
      </c>
      <c r="CH33" s="337"/>
      <c r="CI33" s="337"/>
      <c r="CJ33" s="337"/>
      <c r="CK33" s="337"/>
      <c r="CL33" s="337"/>
      <c r="CM33" s="337"/>
      <c r="CN33" s="337"/>
      <c r="CO33" s="338"/>
      <c r="CP33" s="339" t="s">
        <v>515</v>
      </c>
      <c r="CQ33" s="340"/>
      <c r="CR33" s="340"/>
      <c r="CS33" s="340"/>
      <c r="CT33" s="340"/>
      <c r="CU33" s="340"/>
      <c r="CV33" s="340"/>
      <c r="CW33" s="340"/>
      <c r="CX33" s="340"/>
      <c r="CY33" s="340"/>
      <c r="CZ33" s="340"/>
      <c r="DA33" s="340"/>
      <c r="DB33" s="340"/>
      <c r="DC33" s="340"/>
      <c r="DD33" s="340"/>
      <c r="DE33" s="340"/>
      <c r="DF33" s="340"/>
      <c r="DG33" s="340"/>
      <c r="DH33" s="340"/>
      <c r="DI33" s="340"/>
      <c r="DJ33" s="340"/>
      <c r="DK33" s="340"/>
      <c r="DL33" s="340"/>
      <c r="DM33" s="340"/>
      <c r="DN33" s="340"/>
      <c r="DO33" s="341"/>
    </row>
    <row r="34" spans="1:119" s="9" customFormat="1" ht="30.75" customHeight="1" x14ac:dyDescent="0.2">
      <c r="A34" s="342" t="s">
        <v>392</v>
      </c>
      <c r="B34" s="343"/>
      <c r="C34" s="343"/>
      <c r="D34" s="343"/>
      <c r="E34" s="344"/>
      <c r="F34" s="345" t="s">
        <v>386</v>
      </c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7"/>
      <c r="AN34" s="339">
        <v>2022</v>
      </c>
      <c r="AO34" s="340"/>
      <c r="AP34" s="340"/>
      <c r="AQ34" s="340"/>
      <c r="AR34" s="340"/>
      <c r="AS34" s="340"/>
      <c r="AT34" s="340"/>
      <c r="AU34" s="340"/>
      <c r="AV34" s="341"/>
      <c r="AW34" s="336">
        <v>0</v>
      </c>
      <c r="AX34" s="337"/>
      <c r="AY34" s="337"/>
      <c r="AZ34" s="337"/>
      <c r="BA34" s="337"/>
      <c r="BB34" s="337"/>
      <c r="BC34" s="337"/>
      <c r="BD34" s="337"/>
      <c r="BE34" s="338"/>
      <c r="BF34" s="339">
        <v>2022</v>
      </c>
      <c r="BG34" s="340"/>
      <c r="BH34" s="340"/>
      <c r="BI34" s="340"/>
      <c r="BJ34" s="340"/>
      <c r="BK34" s="340"/>
      <c r="BL34" s="340"/>
      <c r="BM34" s="340"/>
      <c r="BN34" s="341"/>
      <c r="BO34" s="336">
        <v>0</v>
      </c>
      <c r="BP34" s="337"/>
      <c r="BQ34" s="337"/>
      <c r="BR34" s="337"/>
      <c r="BS34" s="337"/>
      <c r="BT34" s="337"/>
      <c r="BU34" s="337"/>
      <c r="BV34" s="337"/>
      <c r="BW34" s="338"/>
      <c r="BX34" s="333">
        <v>1791.6243399579296</v>
      </c>
      <c r="BY34" s="334"/>
      <c r="BZ34" s="334"/>
      <c r="CA34" s="334"/>
      <c r="CB34" s="334"/>
      <c r="CC34" s="334"/>
      <c r="CD34" s="334"/>
      <c r="CE34" s="334"/>
      <c r="CF34" s="335"/>
      <c r="CG34" s="336">
        <v>0</v>
      </c>
      <c r="CH34" s="337"/>
      <c r="CI34" s="337"/>
      <c r="CJ34" s="337"/>
      <c r="CK34" s="337"/>
      <c r="CL34" s="337"/>
      <c r="CM34" s="337"/>
      <c r="CN34" s="337"/>
      <c r="CO34" s="338"/>
      <c r="CP34" s="339"/>
      <c r="CQ34" s="340"/>
      <c r="CR34" s="340"/>
      <c r="CS34" s="340"/>
      <c r="CT34" s="340"/>
      <c r="CU34" s="340"/>
      <c r="CV34" s="340"/>
      <c r="CW34" s="340"/>
      <c r="CX34" s="340"/>
      <c r="CY34" s="340"/>
      <c r="CZ34" s="340"/>
      <c r="DA34" s="340"/>
      <c r="DB34" s="340"/>
      <c r="DC34" s="340"/>
      <c r="DD34" s="340"/>
      <c r="DE34" s="340"/>
      <c r="DF34" s="340"/>
      <c r="DG34" s="340"/>
      <c r="DH34" s="340"/>
      <c r="DI34" s="340"/>
      <c r="DJ34" s="340"/>
      <c r="DK34" s="340"/>
      <c r="DL34" s="340"/>
      <c r="DM34" s="340"/>
      <c r="DN34" s="340"/>
      <c r="DO34" s="341"/>
    </row>
    <row r="35" spans="1:119" s="9" customFormat="1" ht="21.75" customHeight="1" x14ac:dyDescent="0.2">
      <c r="A35" s="342" t="s">
        <v>393</v>
      </c>
      <c r="B35" s="343"/>
      <c r="C35" s="343"/>
      <c r="D35" s="343"/>
      <c r="E35" s="344"/>
      <c r="F35" s="345" t="s">
        <v>387</v>
      </c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7"/>
      <c r="AN35" s="339">
        <v>2023</v>
      </c>
      <c r="AO35" s="340"/>
      <c r="AP35" s="340"/>
      <c r="AQ35" s="340"/>
      <c r="AR35" s="340"/>
      <c r="AS35" s="340"/>
      <c r="AT35" s="340"/>
      <c r="AU35" s="340"/>
      <c r="AV35" s="341"/>
      <c r="AW35" s="336">
        <v>0</v>
      </c>
      <c r="AX35" s="337"/>
      <c r="AY35" s="337"/>
      <c r="AZ35" s="337"/>
      <c r="BA35" s="337"/>
      <c r="BB35" s="337"/>
      <c r="BC35" s="337"/>
      <c r="BD35" s="337"/>
      <c r="BE35" s="338"/>
      <c r="BF35" s="339">
        <v>2023</v>
      </c>
      <c r="BG35" s="340"/>
      <c r="BH35" s="340"/>
      <c r="BI35" s="340"/>
      <c r="BJ35" s="340"/>
      <c r="BK35" s="340"/>
      <c r="BL35" s="340"/>
      <c r="BM35" s="340"/>
      <c r="BN35" s="341"/>
      <c r="BO35" s="336">
        <v>0</v>
      </c>
      <c r="BP35" s="337"/>
      <c r="BQ35" s="337"/>
      <c r="BR35" s="337"/>
      <c r="BS35" s="337"/>
      <c r="BT35" s="337"/>
      <c r="BU35" s="337"/>
      <c r="BV35" s="337"/>
      <c r="BW35" s="338"/>
      <c r="BX35" s="333">
        <v>1066.7220537571766</v>
      </c>
      <c r="BY35" s="334"/>
      <c r="BZ35" s="334"/>
      <c r="CA35" s="334"/>
      <c r="CB35" s="334"/>
      <c r="CC35" s="334"/>
      <c r="CD35" s="334"/>
      <c r="CE35" s="334"/>
      <c r="CF35" s="335"/>
      <c r="CG35" s="336">
        <v>0</v>
      </c>
      <c r="CH35" s="337"/>
      <c r="CI35" s="337"/>
      <c r="CJ35" s="337"/>
      <c r="CK35" s="337"/>
      <c r="CL35" s="337"/>
      <c r="CM35" s="337"/>
      <c r="CN35" s="337"/>
      <c r="CO35" s="338"/>
      <c r="CP35" s="339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0"/>
      <c r="DD35" s="340"/>
      <c r="DE35" s="340"/>
      <c r="DF35" s="340"/>
      <c r="DG35" s="340"/>
      <c r="DH35" s="340"/>
      <c r="DI35" s="340"/>
      <c r="DJ35" s="340"/>
      <c r="DK35" s="340"/>
      <c r="DL35" s="340"/>
      <c r="DM35" s="340"/>
      <c r="DN35" s="340"/>
      <c r="DO35" s="341"/>
    </row>
    <row r="36" spans="1:119" s="9" customFormat="1" ht="31.5" customHeight="1" x14ac:dyDescent="0.2">
      <c r="A36" s="342" t="s">
        <v>394</v>
      </c>
      <c r="B36" s="343"/>
      <c r="C36" s="343"/>
      <c r="D36" s="343"/>
      <c r="E36" s="344"/>
      <c r="F36" s="345" t="s">
        <v>388</v>
      </c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7"/>
      <c r="AN36" s="339">
        <v>2020</v>
      </c>
      <c r="AO36" s="340"/>
      <c r="AP36" s="340"/>
      <c r="AQ36" s="340"/>
      <c r="AR36" s="340"/>
      <c r="AS36" s="340"/>
      <c r="AT36" s="340"/>
      <c r="AU36" s="340"/>
      <c r="AV36" s="341"/>
      <c r="AW36" s="336">
        <v>0</v>
      </c>
      <c r="AX36" s="337"/>
      <c r="AY36" s="337"/>
      <c r="AZ36" s="337"/>
      <c r="BA36" s="337"/>
      <c r="BB36" s="337"/>
      <c r="BC36" s="337"/>
      <c r="BD36" s="337"/>
      <c r="BE36" s="338"/>
      <c r="BF36" s="339">
        <v>2020</v>
      </c>
      <c r="BG36" s="340"/>
      <c r="BH36" s="340"/>
      <c r="BI36" s="340"/>
      <c r="BJ36" s="340"/>
      <c r="BK36" s="340"/>
      <c r="BL36" s="340"/>
      <c r="BM36" s="340"/>
      <c r="BN36" s="341"/>
      <c r="BO36" s="336">
        <v>0</v>
      </c>
      <c r="BP36" s="337"/>
      <c r="BQ36" s="337"/>
      <c r="BR36" s="337"/>
      <c r="BS36" s="337"/>
      <c r="BT36" s="337"/>
      <c r="BU36" s="337"/>
      <c r="BV36" s="337"/>
      <c r="BW36" s="338"/>
      <c r="BX36" s="333">
        <v>1143.809320332</v>
      </c>
      <c r="BY36" s="334"/>
      <c r="BZ36" s="334"/>
      <c r="CA36" s="334"/>
      <c r="CB36" s="334"/>
      <c r="CC36" s="334"/>
      <c r="CD36" s="334"/>
      <c r="CE36" s="334"/>
      <c r="CF36" s="335"/>
      <c r="CG36" s="336">
        <v>0</v>
      </c>
      <c r="CH36" s="337"/>
      <c r="CI36" s="337"/>
      <c r="CJ36" s="337"/>
      <c r="CK36" s="337"/>
      <c r="CL36" s="337"/>
      <c r="CM36" s="337"/>
      <c r="CN36" s="337"/>
      <c r="CO36" s="338"/>
      <c r="CP36" s="339" t="s">
        <v>515</v>
      </c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  <c r="DN36" s="340"/>
      <c r="DO36" s="341"/>
    </row>
    <row r="37" spans="1:119" s="9" customFormat="1" ht="32.25" customHeight="1" x14ac:dyDescent="0.2">
      <c r="A37" s="342" t="s">
        <v>395</v>
      </c>
      <c r="B37" s="343"/>
      <c r="C37" s="343"/>
      <c r="D37" s="343"/>
      <c r="E37" s="344"/>
      <c r="F37" s="345" t="s">
        <v>389</v>
      </c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7"/>
      <c r="AN37" s="339">
        <v>2021</v>
      </c>
      <c r="AO37" s="340"/>
      <c r="AP37" s="340"/>
      <c r="AQ37" s="340"/>
      <c r="AR37" s="340"/>
      <c r="AS37" s="340"/>
      <c r="AT37" s="340"/>
      <c r="AU37" s="340"/>
      <c r="AV37" s="341"/>
      <c r="AW37" s="336">
        <v>0</v>
      </c>
      <c r="AX37" s="337"/>
      <c r="AY37" s="337"/>
      <c r="AZ37" s="337"/>
      <c r="BA37" s="337"/>
      <c r="BB37" s="337"/>
      <c r="BC37" s="337"/>
      <c r="BD37" s="337"/>
      <c r="BE37" s="338"/>
      <c r="BF37" s="339">
        <v>2021</v>
      </c>
      <c r="BG37" s="340"/>
      <c r="BH37" s="340"/>
      <c r="BI37" s="340"/>
      <c r="BJ37" s="340"/>
      <c r="BK37" s="340"/>
      <c r="BL37" s="340"/>
      <c r="BM37" s="340"/>
      <c r="BN37" s="341"/>
      <c r="BO37" s="336">
        <v>0</v>
      </c>
      <c r="BP37" s="337"/>
      <c r="BQ37" s="337"/>
      <c r="BR37" s="337"/>
      <c r="BS37" s="337"/>
      <c r="BT37" s="337"/>
      <c r="BU37" s="337"/>
      <c r="BV37" s="337"/>
      <c r="BW37" s="338"/>
      <c r="BX37" s="333">
        <v>1498.4996815425595</v>
      </c>
      <c r="BY37" s="334"/>
      <c r="BZ37" s="334"/>
      <c r="CA37" s="334"/>
      <c r="CB37" s="334"/>
      <c r="CC37" s="334"/>
      <c r="CD37" s="334"/>
      <c r="CE37" s="334"/>
      <c r="CF37" s="335"/>
      <c r="CG37" s="336">
        <v>0</v>
      </c>
      <c r="CH37" s="337"/>
      <c r="CI37" s="337"/>
      <c r="CJ37" s="337"/>
      <c r="CK37" s="337"/>
      <c r="CL37" s="337"/>
      <c r="CM37" s="337"/>
      <c r="CN37" s="337"/>
      <c r="CO37" s="338"/>
      <c r="CP37" s="339"/>
      <c r="CQ37" s="340"/>
      <c r="CR37" s="340"/>
      <c r="CS37" s="340"/>
      <c r="CT37" s="340"/>
      <c r="CU37" s="340"/>
      <c r="CV37" s="340"/>
      <c r="CW37" s="340"/>
      <c r="CX37" s="340"/>
      <c r="CY37" s="340"/>
      <c r="CZ37" s="340"/>
      <c r="DA37" s="340"/>
      <c r="DB37" s="340"/>
      <c r="DC37" s="340"/>
      <c r="DD37" s="340"/>
      <c r="DE37" s="340"/>
      <c r="DF37" s="340"/>
      <c r="DG37" s="340"/>
      <c r="DH37" s="340"/>
      <c r="DI37" s="340"/>
      <c r="DJ37" s="340"/>
      <c r="DK37" s="340"/>
      <c r="DL37" s="340"/>
      <c r="DM37" s="340"/>
      <c r="DN37" s="340"/>
      <c r="DO37" s="341"/>
    </row>
    <row r="38" spans="1:119" s="9" customFormat="1" ht="21.75" customHeight="1" x14ac:dyDescent="0.2">
      <c r="A38" s="342" t="s">
        <v>396</v>
      </c>
      <c r="B38" s="343"/>
      <c r="C38" s="343"/>
      <c r="D38" s="343"/>
      <c r="E38" s="344"/>
      <c r="F38" s="345" t="s">
        <v>390</v>
      </c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7"/>
      <c r="AN38" s="339">
        <v>2024</v>
      </c>
      <c r="AO38" s="340"/>
      <c r="AP38" s="340"/>
      <c r="AQ38" s="340"/>
      <c r="AR38" s="340"/>
      <c r="AS38" s="340"/>
      <c r="AT38" s="340"/>
      <c r="AU38" s="340"/>
      <c r="AV38" s="341"/>
      <c r="AW38" s="336">
        <v>0</v>
      </c>
      <c r="AX38" s="337"/>
      <c r="AY38" s="337"/>
      <c r="AZ38" s="337"/>
      <c r="BA38" s="337"/>
      <c r="BB38" s="337"/>
      <c r="BC38" s="337"/>
      <c r="BD38" s="337"/>
      <c r="BE38" s="338"/>
      <c r="BF38" s="339">
        <v>2024</v>
      </c>
      <c r="BG38" s="340"/>
      <c r="BH38" s="340"/>
      <c r="BI38" s="340"/>
      <c r="BJ38" s="340"/>
      <c r="BK38" s="340"/>
      <c r="BL38" s="340"/>
      <c r="BM38" s="340"/>
      <c r="BN38" s="341"/>
      <c r="BO38" s="336">
        <v>0</v>
      </c>
      <c r="BP38" s="337"/>
      <c r="BQ38" s="337"/>
      <c r="BR38" s="337"/>
      <c r="BS38" s="337"/>
      <c r="BT38" s="337"/>
      <c r="BU38" s="337"/>
      <c r="BV38" s="337"/>
      <c r="BW38" s="338"/>
      <c r="BX38" s="333">
        <v>859.76489698964951</v>
      </c>
      <c r="BY38" s="334"/>
      <c r="BZ38" s="334"/>
      <c r="CA38" s="334"/>
      <c r="CB38" s="334"/>
      <c r="CC38" s="334"/>
      <c r="CD38" s="334"/>
      <c r="CE38" s="334"/>
      <c r="CF38" s="335"/>
      <c r="CG38" s="336">
        <v>0</v>
      </c>
      <c r="CH38" s="337"/>
      <c r="CI38" s="337"/>
      <c r="CJ38" s="337"/>
      <c r="CK38" s="337"/>
      <c r="CL38" s="337"/>
      <c r="CM38" s="337"/>
      <c r="CN38" s="337"/>
      <c r="CO38" s="338"/>
      <c r="CP38" s="339"/>
      <c r="CQ38" s="340"/>
      <c r="CR38" s="340"/>
      <c r="CS38" s="340"/>
      <c r="CT38" s="340"/>
      <c r="CU38" s="340"/>
      <c r="CV38" s="340"/>
      <c r="CW38" s="340"/>
      <c r="CX38" s="340"/>
      <c r="CY38" s="340"/>
      <c r="CZ38" s="340"/>
      <c r="DA38" s="340"/>
      <c r="DB38" s="340"/>
      <c r="DC38" s="340"/>
      <c r="DD38" s="340"/>
      <c r="DE38" s="340"/>
      <c r="DF38" s="340"/>
      <c r="DG38" s="340"/>
      <c r="DH38" s="340"/>
      <c r="DI38" s="340"/>
      <c r="DJ38" s="340"/>
      <c r="DK38" s="340"/>
      <c r="DL38" s="340"/>
      <c r="DM38" s="340"/>
      <c r="DN38" s="340"/>
      <c r="DO38" s="341"/>
    </row>
    <row r="39" spans="1:119" s="9" customFormat="1" ht="9" customHeight="1" x14ac:dyDescent="0.2">
      <c r="A39" s="316" t="s">
        <v>36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29">
        <f>SUM(BX33:CF38)</f>
        <v>8795.0783088313146</v>
      </c>
      <c r="BY39" s="318"/>
      <c r="BZ39" s="318"/>
      <c r="CA39" s="318"/>
      <c r="CB39" s="318"/>
      <c r="CC39" s="318"/>
      <c r="CD39" s="318"/>
      <c r="CE39" s="318"/>
      <c r="CF39" s="318"/>
      <c r="CG39" s="318">
        <v>0</v>
      </c>
      <c r="CH39" s="318"/>
      <c r="CI39" s="318"/>
      <c r="CJ39" s="318"/>
      <c r="CK39" s="318"/>
      <c r="CL39" s="318"/>
      <c r="CM39" s="318"/>
      <c r="CN39" s="318"/>
      <c r="CO39" s="318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5"/>
    </row>
    <row r="40" spans="1:119" s="8" customFormat="1" ht="9" hidden="1" customHeight="1" x14ac:dyDescent="0.2">
      <c r="A40" s="326" t="s">
        <v>37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27"/>
      <c r="DF40" s="327"/>
      <c r="DG40" s="327"/>
      <c r="DH40" s="327"/>
      <c r="DI40" s="327"/>
      <c r="DJ40" s="327"/>
      <c r="DK40" s="327"/>
      <c r="DL40" s="327"/>
      <c r="DM40" s="327"/>
      <c r="DN40" s="327"/>
      <c r="DO40" s="328"/>
    </row>
    <row r="41" spans="1:119" s="9" customFormat="1" ht="9" hidden="1" customHeight="1" x14ac:dyDescent="0.2">
      <c r="A41" s="316" t="s">
        <v>38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  <c r="CU41" s="317"/>
      <c r="CV41" s="317"/>
      <c r="CW41" s="317"/>
      <c r="CX41" s="317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7"/>
      <c r="DJ41" s="317"/>
      <c r="DK41" s="317"/>
      <c r="DL41" s="317"/>
      <c r="DM41" s="317"/>
      <c r="DN41" s="317"/>
      <c r="DO41" s="319"/>
    </row>
    <row r="42" spans="1:119" s="9" customFormat="1" ht="9" hidden="1" customHeight="1" x14ac:dyDescent="0.2">
      <c r="A42" s="316" t="s">
        <v>39</v>
      </c>
      <c r="B42" s="317"/>
      <c r="C42" s="317"/>
      <c r="D42" s="317"/>
      <c r="E42" s="319"/>
      <c r="F42" s="320" t="s">
        <v>16</v>
      </c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2"/>
      <c r="AN42" s="323"/>
      <c r="AO42" s="318"/>
      <c r="AP42" s="318"/>
      <c r="AQ42" s="318"/>
      <c r="AR42" s="318"/>
      <c r="AS42" s="318"/>
      <c r="AT42" s="318"/>
      <c r="AU42" s="318"/>
      <c r="AV42" s="324"/>
      <c r="AW42" s="323"/>
      <c r="AX42" s="318"/>
      <c r="AY42" s="318"/>
      <c r="AZ42" s="318"/>
      <c r="BA42" s="318"/>
      <c r="BB42" s="318"/>
      <c r="BC42" s="318"/>
      <c r="BD42" s="318"/>
      <c r="BE42" s="324"/>
      <c r="BF42" s="323"/>
      <c r="BG42" s="318"/>
      <c r="BH42" s="318"/>
      <c r="BI42" s="318"/>
      <c r="BJ42" s="318"/>
      <c r="BK42" s="318"/>
      <c r="BL42" s="318"/>
      <c r="BM42" s="318"/>
      <c r="BN42" s="324"/>
      <c r="BO42" s="323"/>
      <c r="BP42" s="318"/>
      <c r="BQ42" s="318"/>
      <c r="BR42" s="318"/>
      <c r="BS42" s="318"/>
      <c r="BT42" s="318"/>
      <c r="BU42" s="318"/>
      <c r="BV42" s="318"/>
      <c r="BW42" s="324"/>
      <c r="BX42" s="323"/>
      <c r="BY42" s="318"/>
      <c r="BZ42" s="318"/>
      <c r="CA42" s="318"/>
      <c r="CB42" s="318"/>
      <c r="CC42" s="318"/>
      <c r="CD42" s="318"/>
      <c r="CE42" s="318"/>
      <c r="CF42" s="324"/>
      <c r="CG42" s="323"/>
      <c r="CH42" s="318"/>
      <c r="CI42" s="318"/>
      <c r="CJ42" s="318"/>
      <c r="CK42" s="318"/>
      <c r="CL42" s="318"/>
      <c r="CM42" s="318"/>
      <c r="CN42" s="318"/>
      <c r="CO42" s="324"/>
      <c r="CP42" s="313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5"/>
    </row>
    <row r="43" spans="1:119" s="9" customFormat="1" ht="9" hidden="1" customHeight="1" x14ac:dyDescent="0.2">
      <c r="A43" s="316" t="s">
        <v>40</v>
      </c>
      <c r="B43" s="317"/>
      <c r="C43" s="317"/>
      <c r="D43" s="317"/>
      <c r="E43" s="319"/>
      <c r="F43" s="320" t="s">
        <v>16</v>
      </c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2"/>
      <c r="AN43" s="323"/>
      <c r="AO43" s="318"/>
      <c r="AP43" s="318"/>
      <c r="AQ43" s="318"/>
      <c r="AR43" s="318"/>
      <c r="AS43" s="318"/>
      <c r="AT43" s="318"/>
      <c r="AU43" s="318"/>
      <c r="AV43" s="324"/>
      <c r="AW43" s="323"/>
      <c r="AX43" s="318"/>
      <c r="AY43" s="318"/>
      <c r="AZ43" s="318"/>
      <c r="BA43" s="318"/>
      <c r="BB43" s="318"/>
      <c r="BC43" s="318"/>
      <c r="BD43" s="318"/>
      <c r="BE43" s="324"/>
      <c r="BF43" s="323"/>
      <c r="BG43" s="318"/>
      <c r="BH43" s="318"/>
      <c r="BI43" s="318"/>
      <c r="BJ43" s="318"/>
      <c r="BK43" s="318"/>
      <c r="BL43" s="318"/>
      <c r="BM43" s="318"/>
      <c r="BN43" s="324"/>
      <c r="BO43" s="323"/>
      <c r="BP43" s="318"/>
      <c r="BQ43" s="318"/>
      <c r="BR43" s="318"/>
      <c r="BS43" s="318"/>
      <c r="BT43" s="318"/>
      <c r="BU43" s="318"/>
      <c r="BV43" s="318"/>
      <c r="BW43" s="324"/>
      <c r="BX43" s="323"/>
      <c r="BY43" s="318"/>
      <c r="BZ43" s="318"/>
      <c r="CA43" s="318"/>
      <c r="CB43" s="318"/>
      <c r="CC43" s="318"/>
      <c r="CD43" s="318"/>
      <c r="CE43" s="318"/>
      <c r="CF43" s="324"/>
      <c r="CG43" s="323"/>
      <c r="CH43" s="318"/>
      <c r="CI43" s="318"/>
      <c r="CJ43" s="318"/>
      <c r="CK43" s="318"/>
      <c r="CL43" s="318"/>
      <c r="CM43" s="318"/>
      <c r="CN43" s="318"/>
      <c r="CO43" s="324"/>
      <c r="CP43" s="313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5"/>
    </row>
    <row r="44" spans="1:119" s="9" customFormat="1" ht="9" hidden="1" customHeight="1" x14ac:dyDescent="0.2">
      <c r="A44" s="316" t="s">
        <v>41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9"/>
    </row>
    <row r="45" spans="1:119" s="9" customFormat="1" ht="9" hidden="1" customHeight="1" x14ac:dyDescent="0.2">
      <c r="A45" s="316" t="s">
        <v>42</v>
      </c>
      <c r="B45" s="317"/>
      <c r="C45" s="317"/>
      <c r="D45" s="317"/>
      <c r="E45" s="319"/>
      <c r="F45" s="320" t="s">
        <v>16</v>
      </c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2"/>
      <c r="AN45" s="323"/>
      <c r="AO45" s="318"/>
      <c r="AP45" s="318"/>
      <c r="AQ45" s="318"/>
      <c r="AR45" s="318"/>
      <c r="AS45" s="318"/>
      <c r="AT45" s="318"/>
      <c r="AU45" s="318"/>
      <c r="AV45" s="324"/>
      <c r="AW45" s="323"/>
      <c r="AX45" s="318"/>
      <c r="AY45" s="318"/>
      <c r="AZ45" s="318"/>
      <c r="BA45" s="318"/>
      <c r="BB45" s="318"/>
      <c r="BC45" s="318"/>
      <c r="BD45" s="318"/>
      <c r="BE45" s="324"/>
      <c r="BF45" s="323"/>
      <c r="BG45" s="318"/>
      <c r="BH45" s="318"/>
      <c r="BI45" s="318"/>
      <c r="BJ45" s="318"/>
      <c r="BK45" s="318"/>
      <c r="BL45" s="318"/>
      <c r="BM45" s="318"/>
      <c r="BN45" s="324"/>
      <c r="BO45" s="323"/>
      <c r="BP45" s="318"/>
      <c r="BQ45" s="318"/>
      <c r="BR45" s="318"/>
      <c r="BS45" s="318"/>
      <c r="BT45" s="318"/>
      <c r="BU45" s="318"/>
      <c r="BV45" s="318"/>
      <c r="BW45" s="324"/>
      <c r="BX45" s="323"/>
      <c r="BY45" s="318"/>
      <c r="BZ45" s="318"/>
      <c r="CA45" s="318"/>
      <c r="CB45" s="318"/>
      <c r="CC45" s="318"/>
      <c r="CD45" s="318"/>
      <c r="CE45" s="318"/>
      <c r="CF45" s="324"/>
      <c r="CG45" s="323"/>
      <c r="CH45" s="318"/>
      <c r="CI45" s="318"/>
      <c r="CJ45" s="318"/>
      <c r="CK45" s="318"/>
      <c r="CL45" s="318"/>
      <c r="CM45" s="318"/>
      <c r="CN45" s="318"/>
      <c r="CO45" s="324"/>
      <c r="CP45" s="313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/>
      <c r="DA45" s="314"/>
      <c r="DB45" s="314"/>
      <c r="DC45" s="314"/>
      <c r="DD45" s="314"/>
      <c r="DE45" s="314"/>
      <c r="DF45" s="314"/>
      <c r="DG45" s="314"/>
      <c r="DH45" s="314"/>
      <c r="DI45" s="314"/>
      <c r="DJ45" s="314"/>
      <c r="DK45" s="314"/>
      <c r="DL45" s="314"/>
      <c r="DM45" s="314"/>
      <c r="DN45" s="314"/>
      <c r="DO45" s="315"/>
    </row>
    <row r="46" spans="1:119" s="9" customFormat="1" ht="9" hidden="1" customHeight="1" x14ac:dyDescent="0.2">
      <c r="A46" s="316" t="s">
        <v>43</v>
      </c>
      <c r="B46" s="317"/>
      <c r="C46" s="317"/>
      <c r="D46" s="317"/>
      <c r="E46" s="319"/>
      <c r="F46" s="320" t="s">
        <v>16</v>
      </c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2"/>
      <c r="AN46" s="323"/>
      <c r="AO46" s="318"/>
      <c r="AP46" s="318"/>
      <c r="AQ46" s="318"/>
      <c r="AR46" s="318"/>
      <c r="AS46" s="318"/>
      <c r="AT46" s="318"/>
      <c r="AU46" s="318"/>
      <c r="AV46" s="324"/>
      <c r="AW46" s="323"/>
      <c r="AX46" s="318"/>
      <c r="AY46" s="318"/>
      <c r="AZ46" s="318"/>
      <c r="BA46" s="318"/>
      <c r="BB46" s="318"/>
      <c r="BC46" s="318"/>
      <c r="BD46" s="318"/>
      <c r="BE46" s="324"/>
      <c r="BF46" s="323"/>
      <c r="BG46" s="318"/>
      <c r="BH46" s="318"/>
      <c r="BI46" s="318"/>
      <c r="BJ46" s="318"/>
      <c r="BK46" s="318"/>
      <c r="BL46" s="318"/>
      <c r="BM46" s="318"/>
      <c r="BN46" s="324"/>
      <c r="BO46" s="323"/>
      <c r="BP46" s="318"/>
      <c r="BQ46" s="318"/>
      <c r="BR46" s="318"/>
      <c r="BS46" s="318"/>
      <c r="BT46" s="318"/>
      <c r="BU46" s="318"/>
      <c r="BV46" s="318"/>
      <c r="BW46" s="324"/>
      <c r="BX46" s="323"/>
      <c r="BY46" s="318"/>
      <c r="BZ46" s="318"/>
      <c r="CA46" s="318"/>
      <c r="CB46" s="318"/>
      <c r="CC46" s="318"/>
      <c r="CD46" s="318"/>
      <c r="CE46" s="318"/>
      <c r="CF46" s="324"/>
      <c r="CG46" s="323"/>
      <c r="CH46" s="318"/>
      <c r="CI46" s="318"/>
      <c r="CJ46" s="318"/>
      <c r="CK46" s="318"/>
      <c r="CL46" s="318"/>
      <c r="CM46" s="318"/>
      <c r="CN46" s="318"/>
      <c r="CO46" s="324"/>
      <c r="CP46" s="313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5"/>
    </row>
    <row r="47" spans="1:119" s="9" customFormat="1" ht="9" hidden="1" customHeight="1" x14ac:dyDescent="0.2">
      <c r="A47" s="316" t="s">
        <v>44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>
        <v>0</v>
      </c>
      <c r="BY47" s="318"/>
      <c r="BZ47" s="318"/>
      <c r="CA47" s="318"/>
      <c r="CB47" s="318"/>
      <c r="CC47" s="318"/>
      <c r="CD47" s="318"/>
      <c r="CE47" s="318"/>
      <c r="CF47" s="318"/>
      <c r="CG47" s="318">
        <v>0</v>
      </c>
      <c r="CH47" s="318"/>
      <c r="CI47" s="318"/>
      <c r="CJ47" s="318"/>
      <c r="CK47" s="318"/>
      <c r="CL47" s="318"/>
      <c r="CM47" s="318"/>
      <c r="CN47" s="318"/>
      <c r="CO47" s="318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  <c r="DK47" s="314"/>
      <c r="DL47" s="314"/>
      <c r="DM47" s="314"/>
      <c r="DN47" s="314"/>
      <c r="DO47" s="315"/>
    </row>
    <row r="49" spans="1:105" s="1" customFormat="1" ht="11.25" customHeight="1" x14ac:dyDescent="0.2">
      <c r="A49" s="10" t="s">
        <v>45</v>
      </c>
      <c r="AT49" s="325" t="s">
        <v>46</v>
      </c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</row>
    <row r="50" spans="1:105" s="3" customFormat="1" ht="11.25" customHeight="1" x14ac:dyDescent="0.2">
      <c r="A50" s="3" t="s">
        <v>47</v>
      </c>
      <c r="AT50" s="312" t="s">
        <v>48</v>
      </c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2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</row>
  </sheetData>
  <mergeCells count="268">
    <mergeCell ref="AN9:AV9"/>
    <mergeCell ref="AW9:BE9"/>
    <mergeCell ref="BF9:BN9"/>
    <mergeCell ref="BO9:BW9"/>
    <mergeCell ref="BX9:CF9"/>
    <mergeCell ref="CG9:CO9"/>
    <mergeCell ref="A3:DO3"/>
    <mergeCell ref="A4:DO4"/>
    <mergeCell ref="A5:DO5"/>
    <mergeCell ref="BP6:BW6"/>
    <mergeCell ref="A8:E9"/>
    <mergeCell ref="F8:AM9"/>
    <mergeCell ref="AN8:BE8"/>
    <mergeCell ref="BF8:BW8"/>
    <mergeCell ref="BX8:CO8"/>
    <mergeCell ref="CP8:DO9"/>
    <mergeCell ref="BX10:CF10"/>
    <mergeCell ref="CG10:CO10"/>
    <mergeCell ref="CP10:DO10"/>
    <mergeCell ref="A11:DO11"/>
    <mergeCell ref="A12:DO12"/>
    <mergeCell ref="A13:E13"/>
    <mergeCell ref="F13:AM13"/>
    <mergeCell ref="AN13:AV13"/>
    <mergeCell ref="AW13:BE13"/>
    <mergeCell ref="BF13:BN13"/>
    <mergeCell ref="A10:E10"/>
    <mergeCell ref="F10:AM10"/>
    <mergeCell ref="AN10:AV10"/>
    <mergeCell ref="AW10:BE10"/>
    <mergeCell ref="BF10:BN10"/>
    <mergeCell ref="BO10:BW10"/>
    <mergeCell ref="BO13:BW13"/>
    <mergeCell ref="BX13:CF13"/>
    <mergeCell ref="CG13:CO13"/>
    <mergeCell ref="CP13:DO13"/>
    <mergeCell ref="A14:E14"/>
    <mergeCell ref="F14:AM14"/>
    <mergeCell ref="AN14:AV14"/>
    <mergeCell ref="AW14:BE14"/>
    <mergeCell ref="BF14:BN14"/>
    <mergeCell ref="BO14:BW14"/>
    <mergeCell ref="BX14:CF14"/>
    <mergeCell ref="CG14:CO14"/>
    <mergeCell ref="CP14:DO14"/>
    <mergeCell ref="A15:DO15"/>
    <mergeCell ref="A16:E16"/>
    <mergeCell ref="F16:AM16"/>
    <mergeCell ref="AN16:AV16"/>
    <mergeCell ref="AW16:BE16"/>
    <mergeCell ref="BF16:BN16"/>
    <mergeCell ref="BO16:BW16"/>
    <mergeCell ref="BX16:CF16"/>
    <mergeCell ref="CG16:CO16"/>
    <mergeCell ref="CP16:DO16"/>
    <mergeCell ref="A17:E17"/>
    <mergeCell ref="F17:AM17"/>
    <mergeCell ref="AN17:AV17"/>
    <mergeCell ref="AW17:BE17"/>
    <mergeCell ref="BF17:BN17"/>
    <mergeCell ref="BO17:BW17"/>
    <mergeCell ref="BX17:CF17"/>
    <mergeCell ref="CG17:CO17"/>
    <mergeCell ref="CP17:DO17"/>
    <mergeCell ref="A18:DO18"/>
    <mergeCell ref="A19:E19"/>
    <mergeCell ref="F19:AM19"/>
    <mergeCell ref="AN19:AV19"/>
    <mergeCell ref="AW19:BE19"/>
    <mergeCell ref="BF19:BN19"/>
    <mergeCell ref="BO19:BW19"/>
    <mergeCell ref="BX19:CF19"/>
    <mergeCell ref="CG19:CO19"/>
    <mergeCell ref="CP19:DO19"/>
    <mergeCell ref="A20:E20"/>
    <mergeCell ref="F20:AM20"/>
    <mergeCell ref="AN20:AV20"/>
    <mergeCell ref="AW20:BE20"/>
    <mergeCell ref="BF20:BN20"/>
    <mergeCell ref="BO20:BW20"/>
    <mergeCell ref="BX20:CF20"/>
    <mergeCell ref="CG20:CO20"/>
    <mergeCell ref="CP20:DO20"/>
    <mergeCell ref="A21:DO21"/>
    <mergeCell ref="A22:E22"/>
    <mergeCell ref="F22:AM22"/>
    <mergeCell ref="AN22:AV22"/>
    <mergeCell ref="AW22:BE22"/>
    <mergeCell ref="BF22:BN22"/>
    <mergeCell ref="BO22:BW22"/>
    <mergeCell ref="BX22:CF22"/>
    <mergeCell ref="CG22:CO22"/>
    <mergeCell ref="CP22:DO22"/>
    <mergeCell ref="A23:E23"/>
    <mergeCell ref="F23:AM23"/>
    <mergeCell ref="AN23:AV23"/>
    <mergeCell ref="AW23:BE23"/>
    <mergeCell ref="BF23:BN23"/>
    <mergeCell ref="BO23:BW23"/>
    <mergeCell ref="BX23:CF23"/>
    <mergeCell ref="CG23:CO23"/>
    <mergeCell ref="CP23:DO23"/>
    <mergeCell ref="CG24:CO24"/>
    <mergeCell ref="CP24:DO24"/>
    <mergeCell ref="A25:DO25"/>
    <mergeCell ref="A26:E26"/>
    <mergeCell ref="F26:AM26"/>
    <mergeCell ref="AN26:AV26"/>
    <mergeCell ref="AW26:BE26"/>
    <mergeCell ref="BF26:BN26"/>
    <mergeCell ref="BO26:BW26"/>
    <mergeCell ref="BX26:CF26"/>
    <mergeCell ref="A24:AM24"/>
    <mergeCell ref="AN24:AV24"/>
    <mergeCell ref="AW24:BE24"/>
    <mergeCell ref="BF24:BN24"/>
    <mergeCell ref="BO24:BW24"/>
    <mergeCell ref="BX24:CF24"/>
    <mergeCell ref="CG26:CO26"/>
    <mergeCell ref="CP26:DO26"/>
    <mergeCell ref="A27:E27"/>
    <mergeCell ref="F27:AM27"/>
    <mergeCell ref="AN27:AV27"/>
    <mergeCell ref="AW27:BE27"/>
    <mergeCell ref="BF27:BN27"/>
    <mergeCell ref="BO27:BW27"/>
    <mergeCell ref="BX27:CF27"/>
    <mergeCell ref="CG27:CO27"/>
    <mergeCell ref="CP27:DO27"/>
    <mergeCell ref="A28:AM28"/>
    <mergeCell ref="AN28:AV28"/>
    <mergeCell ref="AW28:BE28"/>
    <mergeCell ref="BF28:BN28"/>
    <mergeCell ref="BO28:BW28"/>
    <mergeCell ref="BX28:CF28"/>
    <mergeCell ref="CG28:CO28"/>
    <mergeCell ref="CP28:DO28"/>
    <mergeCell ref="A29:DO29"/>
    <mergeCell ref="BX33:CF33"/>
    <mergeCell ref="CG33:CO33"/>
    <mergeCell ref="CP33:DO33"/>
    <mergeCell ref="A34:E34"/>
    <mergeCell ref="F34:AM34"/>
    <mergeCell ref="AN34:AV34"/>
    <mergeCell ref="AW34:BE34"/>
    <mergeCell ref="BF34:BN34"/>
    <mergeCell ref="BO34:BW34"/>
    <mergeCell ref="BX34:CF34"/>
    <mergeCell ref="A33:E33"/>
    <mergeCell ref="F33:AM33"/>
    <mergeCell ref="AN33:AV33"/>
    <mergeCell ref="AW33:BE33"/>
    <mergeCell ref="BF33:BN33"/>
    <mergeCell ref="BO33:BW33"/>
    <mergeCell ref="CG34:CO34"/>
    <mergeCell ref="CP34:DO34"/>
    <mergeCell ref="A35:E35"/>
    <mergeCell ref="F35:AM35"/>
    <mergeCell ref="AN35:AV35"/>
    <mergeCell ref="AW35:BE35"/>
    <mergeCell ref="BF35:BN35"/>
    <mergeCell ref="BO35:BW35"/>
    <mergeCell ref="BX35:CF35"/>
    <mergeCell ref="CG35:CO35"/>
    <mergeCell ref="CP35:DO35"/>
    <mergeCell ref="A36:E36"/>
    <mergeCell ref="F36:AM36"/>
    <mergeCell ref="AN36:AV36"/>
    <mergeCell ref="AW36:BE36"/>
    <mergeCell ref="BF36:BN36"/>
    <mergeCell ref="BO36:BW36"/>
    <mergeCell ref="BX36:CF36"/>
    <mergeCell ref="CG36:CO36"/>
    <mergeCell ref="CP36:DO36"/>
    <mergeCell ref="BX37:CF37"/>
    <mergeCell ref="CG37:CO37"/>
    <mergeCell ref="CP37:DO37"/>
    <mergeCell ref="A38:E38"/>
    <mergeCell ref="F38:AM38"/>
    <mergeCell ref="AN38:AV38"/>
    <mergeCell ref="AW38:BE38"/>
    <mergeCell ref="BF38:BN38"/>
    <mergeCell ref="BO38:BW38"/>
    <mergeCell ref="BX38:CF38"/>
    <mergeCell ref="A37:E37"/>
    <mergeCell ref="F37:AM37"/>
    <mergeCell ref="AN37:AV37"/>
    <mergeCell ref="AW37:BE37"/>
    <mergeCell ref="BF37:BN37"/>
    <mergeCell ref="BO37:BW37"/>
    <mergeCell ref="CG38:CO38"/>
    <mergeCell ref="CP38:DO38"/>
    <mergeCell ref="A30:DO30"/>
    <mergeCell ref="A31:E31"/>
    <mergeCell ref="F31:AM31"/>
    <mergeCell ref="AN31:AV31"/>
    <mergeCell ref="AW31:BE31"/>
    <mergeCell ref="BF31:BN31"/>
    <mergeCell ref="BO31:BW31"/>
    <mergeCell ref="BX31:CF31"/>
    <mergeCell ref="CG31:CO31"/>
    <mergeCell ref="CP31:DO31"/>
    <mergeCell ref="A32:E32"/>
    <mergeCell ref="F32:AM32"/>
    <mergeCell ref="AN32:AV32"/>
    <mergeCell ref="AW32:BE32"/>
    <mergeCell ref="BF32:BN32"/>
    <mergeCell ref="BO32:BW32"/>
    <mergeCell ref="BX32:CF32"/>
    <mergeCell ref="CG32:CO32"/>
    <mergeCell ref="CP32:DO32"/>
    <mergeCell ref="CG39:CO39"/>
    <mergeCell ref="CP39:DO39"/>
    <mergeCell ref="A40:DO40"/>
    <mergeCell ref="A41:DO41"/>
    <mergeCell ref="A42:E42"/>
    <mergeCell ref="F42:AM42"/>
    <mergeCell ref="AN42:AV42"/>
    <mergeCell ref="AW42:BE42"/>
    <mergeCell ref="BF42:BN42"/>
    <mergeCell ref="BO42:BW42"/>
    <mergeCell ref="A39:AM39"/>
    <mergeCell ref="AN39:AV39"/>
    <mergeCell ref="AW39:BE39"/>
    <mergeCell ref="BF39:BN39"/>
    <mergeCell ref="BO39:BW39"/>
    <mergeCell ref="BX39:CF39"/>
    <mergeCell ref="BX42:CF42"/>
    <mergeCell ref="CG42:CO42"/>
    <mergeCell ref="CP42:DO42"/>
    <mergeCell ref="A43:E43"/>
    <mergeCell ref="F43:AM43"/>
    <mergeCell ref="AN43:AV43"/>
    <mergeCell ref="AW43:BE43"/>
    <mergeCell ref="BF43:BN43"/>
    <mergeCell ref="BO43:BW43"/>
    <mergeCell ref="BX43:CF43"/>
    <mergeCell ref="CG43:CO43"/>
    <mergeCell ref="CP43:DO43"/>
    <mergeCell ref="A44:DO44"/>
    <mergeCell ref="A45:E45"/>
    <mergeCell ref="F45:AM45"/>
    <mergeCell ref="AN45:AV45"/>
    <mergeCell ref="AW45:BE45"/>
    <mergeCell ref="BF45:BN45"/>
    <mergeCell ref="BO45:BW45"/>
    <mergeCell ref="BX45:CF45"/>
    <mergeCell ref="CG45:CO45"/>
    <mergeCell ref="CP45:DO45"/>
    <mergeCell ref="AT50:CK50"/>
    <mergeCell ref="CP46:DO46"/>
    <mergeCell ref="A47:AM47"/>
    <mergeCell ref="AN47:AV47"/>
    <mergeCell ref="AW47:BE47"/>
    <mergeCell ref="BF47:BN47"/>
    <mergeCell ref="BO47:BW47"/>
    <mergeCell ref="BX47:CF47"/>
    <mergeCell ref="CG47:CO47"/>
    <mergeCell ref="CP47:DO47"/>
    <mergeCell ref="A46:E46"/>
    <mergeCell ref="F46:AM46"/>
    <mergeCell ref="AN46:AV46"/>
    <mergeCell ref="AW46:BE46"/>
    <mergeCell ref="BF46:BN46"/>
    <mergeCell ref="BO46:BW46"/>
    <mergeCell ref="BX46:CF46"/>
    <mergeCell ref="CG46:CO46"/>
    <mergeCell ref="AT49:CK49"/>
  </mergeCells>
  <printOptions horizontalCentered="1" verticalCentered="1"/>
  <pageMargins left="0.39370078740157483" right="0.31496062992125984" top="0.9055118110236221" bottom="0.19685039370078741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E75"/>
  <sheetViews>
    <sheetView view="pageBreakPreview" topLeftCell="A10" zoomScale="60" zoomScaleNormal="55" workbookViewId="0">
      <selection activeCell="C38" sqref="C38"/>
    </sheetView>
  </sheetViews>
  <sheetFormatPr defaultRowHeight="15" x14ac:dyDescent="0.25"/>
  <cols>
    <col min="1" max="1" width="9.7109375" style="29" customWidth="1"/>
    <col min="2" max="2" width="25.28515625" customWidth="1"/>
    <col min="3" max="3" width="48" customWidth="1"/>
    <col min="4" max="4" width="45.140625" customWidth="1"/>
    <col min="5" max="5" width="18.85546875" customWidth="1"/>
    <col min="6" max="6" width="10.42578125" customWidth="1"/>
    <col min="7" max="7" width="12.5703125" customWidth="1"/>
    <col min="8" max="8" width="13.5703125" customWidth="1"/>
    <col min="9" max="9" width="10.28515625" bestFit="1" customWidth="1"/>
    <col min="10" max="10" width="10.85546875" customWidth="1"/>
    <col min="11" max="12" width="14.7109375" style="187" customWidth="1"/>
    <col min="13" max="18" width="14.7109375" style="188" customWidth="1"/>
    <col min="19" max="19" width="14.7109375" style="187" customWidth="1"/>
    <col min="257" max="257" width="9.7109375" customWidth="1"/>
    <col min="258" max="258" width="25.28515625" customWidth="1"/>
    <col min="259" max="259" width="48" customWidth="1"/>
    <col min="260" max="260" width="45.140625" customWidth="1"/>
    <col min="261" max="261" width="18.85546875" customWidth="1"/>
    <col min="262" max="262" width="10.42578125" customWidth="1"/>
    <col min="263" max="263" width="12.5703125" customWidth="1"/>
    <col min="264" max="264" width="13.5703125" customWidth="1"/>
    <col min="265" max="265" width="10.28515625" bestFit="1" customWidth="1"/>
    <col min="266" max="266" width="10.85546875" customWidth="1"/>
    <col min="267" max="275" width="14.7109375" customWidth="1"/>
    <col min="513" max="513" width="9.7109375" customWidth="1"/>
    <col min="514" max="514" width="25.28515625" customWidth="1"/>
    <col min="515" max="515" width="48" customWidth="1"/>
    <col min="516" max="516" width="45.140625" customWidth="1"/>
    <col min="517" max="517" width="18.85546875" customWidth="1"/>
    <col min="518" max="518" width="10.42578125" customWidth="1"/>
    <col min="519" max="519" width="12.5703125" customWidth="1"/>
    <col min="520" max="520" width="13.5703125" customWidth="1"/>
    <col min="521" max="521" width="10.28515625" bestFit="1" customWidth="1"/>
    <col min="522" max="522" width="10.85546875" customWidth="1"/>
    <col min="523" max="531" width="14.7109375" customWidth="1"/>
    <col min="769" max="769" width="9.7109375" customWidth="1"/>
    <col min="770" max="770" width="25.28515625" customWidth="1"/>
    <col min="771" max="771" width="48" customWidth="1"/>
    <col min="772" max="772" width="45.140625" customWidth="1"/>
    <col min="773" max="773" width="18.85546875" customWidth="1"/>
    <col min="774" max="774" width="10.42578125" customWidth="1"/>
    <col min="775" max="775" width="12.5703125" customWidth="1"/>
    <col min="776" max="776" width="13.5703125" customWidth="1"/>
    <col min="777" max="777" width="10.28515625" bestFit="1" customWidth="1"/>
    <col min="778" max="778" width="10.85546875" customWidth="1"/>
    <col min="779" max="787" width="14.7109375" customWidth="1"/>
    <col min="1025" max="1025" width="9.7109375" customWidth="1"/>
    <col min="1026" max="1026" width="25.28515625" customWidth="1"/>
    <col min="1027" max="1027" width="48" customWidth="1"/>
    <col min="1028" max="1028" width="45.140625" customWidth="1"/>
    <col min="1029" max="1029" width="18.85546875" customWidth="1"/>
    <col min="1030" max="1030" width="10.42578125" customWidth="1"/>
    <col min="1031" max="1031" width="12.5703125" customWidth="1"/>
    <col min="1032" max="1032" width="13.5703125" customWidth="1"/>
    <col min="1033" max="1033" width="10.28515625" bestFit="1" customWidth="1"/>
    <col min="1034" max="1034" width="10.85546875" customWidth="1"/>
    <col min="1035" max="1043" width="14.7109375" customWidth="1"/>
    <col min="1281" max="1281" width="9.7109375" customWidth="1"/>
    <col min="1282" max="1282" width="25.28515625" customWidth="1"/>
    <col min="1283" max="1283" width="48" customWidth="1"/>
    <col min="1284" max="1284" width="45.140625" customWidth="1"/>
    <col min="1285" max="1285" width="18.85546875" customWidth="1"/>
    <col min="1286" max="1286" width="10.42578125" customWidth="1"/>
    <col min="1287" max="1287" width="12.5703125" customWidth="1"/>
    <col min="1288" max="1288" width="13.5703125" customWidth="1"/>
    <col min="1289" max="1289" width="10.28515625" bestFit="1" customWidth="1"/>
    <col min="1290" max="1290" width="10.85546875" customWidth="1"/>
    <col min="1291" max="1299" width="14.7109375" customWidth="1"/>
    <col min="1537" max="1537" width="9.7109375" customWidth="1"/>
    <col min="1538" max="1538" width="25.28515625" customWidth="1"/>
    <col min="1539" max="1539" width="48" customWidth="1"/>
    <col min="1540" max="1540" width="45.140625" customWidth="1"/>
    <col min="1541" max="1541" width="18.85546875" customWidth="1"/>
    <col min="1542" max="1542" width="10.42578125" customWidth="1"/>
    <col min="1543" max="1543" width="12.5703125" customWidth="1"/>
    <col min="1544" max="1544" width="13.5703125" customWidth="1"/>
    <col min="1545" max="1545" width="10.28515625" bestFit="1" customWidth="1"/>
    <col min="1546" max="1546" width="10.85546875" customWidth="1"/>
    <col min="1547" max="1555" width="14.7109375" customWidth="1"/>
    <col min="1793" max="1793" width="9.7109375" customWidth="1"/>
    <col min="1794" max="1794" width="25.28515625" customWidth="1"/>
    <col min="1795" max="1795" width="48" customWidth="1"/>
    <col min="1796" max="1796" width="45.140625" customWidth="1"/>
    <col min="1797" max="1797" width="18.85546875" customWidth="1"/>
    <col min="1798" max="1798" width="10.42578125" customWidth="1"/>
    <col min="1799" max="1799" width="12.5703125" customWidth="1"/>
    <col min="1800" max="1800" width="13.5703125" customWidth="1"/>
    <col min="1801" max="1801" width="10.28515625" bestFit="1" customWidth="1"/>
    <col min="1802" max="1802" width="10.85546875" customWidth="1"/>
    <col min="1803" max="1811" width="14.7109375" customWidth="1"/>
    <col min="2049" max="2049" width="9.7109375" customWidth="1"/>
    <col min="2050" max="2050" width="25.28515625" customWidth="1"/>
    <col min="2051" max="2051" width="48" customWidth="1"/>
    <col min="2052" max="2052" width="45.140625" customWidth="1"/>
    <col min="2053" max="2053" width="18.85546875" customWidth="1"/>
    <col min="2054" max="2054" width="10.42578125" customWidth="1"/>
    <col min="2055" max="2055" width="12.5703125" customWidth="1"/>
    <col min="2056" max="2056" width="13.5703125" customWidth="1"/>
    <col min="2057" max="2057" width="10.28515625" bestFit="1" customWidth="1"/>
    <col min="2058" max="2058" width="10.85546875" customWidth="1"/>
    <col min="2059" max="2067" width="14.7109375" customWidth="1"/>
    <col min="2305" max="2305" width="9.7109375" customWidth="1"/>
    <col min="2306" max="2306" width="25.28515625" customWidth="1"/>
    <col min="2307" max="2307" width="48" customWidth="1"/>
    <col min="2308" max="2308" width="45.140625" customWidth="1"/>
    <col min="2309" max="2309" width="18.85546875" customWidth="1"/>
    <col min="2310" max="2310" width="10.42578125" customWidth="1"/>
    <col min="2311" max="2311" width="12.5703125" customWidth="1"/>
    <col min="2312" max="2312" width="13.5703125" customWidth="1"/>
    <col min="2313" max="2313" width="10.28515625" bestFit="1" customWidth="1"/>
    <col min="2314" max="2314" width="10.85546875" customWidth="1"/>
    <col min="2315" max="2323" width="14.7109375" customWidth="1"/>
    <col min="2561" max="2561" width="9.7109375" customWidth="1"/>
    <col min="2562" max="2562" width="25.28515625" customWidth="1"/>
    <col min="2563" max="2563" width="48" customWidth="1"/>
    <col min="2564" max="2564" width="45.140625" customWidth="1"/>
    <col min="2565" max="2565" width="18.85546875" customWidth="1"/>
    <col min="2566" max="2566" width="10.42578125" customWidth="1"/>
    <col min="2567" max="2567" width="12.5703125" customWidth="1"/>
    <col min="2568" max="2568" width="13.5703125" customWidth="1"/>
    <col min="2569" max="2569" width="10.28515625" bestFit="1" customWidth="1"/>
    <col min="2570" max="2570" width="10.85546875" customWidth="1"/>
    <col min="2571" max="2579" width="14.7109375" customWidth="1"/>
    <col min="2817" max="2817" width="9.7109375" customWidth="1"/>
    <col min="2818" max="2818" width="25.28515625" customWidth="1"/>
    <col min="2819" max="2819" width="48" customWidth="1"/>
    <col min="2820" max="2820" width="45.140625" customWidth="1"/>
    <col min="2821" max="2821" width="18.85546875" customWidth="1"/>
    <col min="2822" max="2822" width="10.42578125" customWidth="1"/>
    <col min="2823" max="2823" width="12.5703125" customWidth="1"/>
    <col min="2824" max="2824" width="13.5703125" customWidth="1"/>
    <col min="2825" max="2825" width="10.28515625" bestFit="1" customWidth="1"/>
    <col min="2826" max="2826" width="10.85546875" customWidth="1"/>
    <col min="2827" max="2835" width="14.7109375" customWidth="1"/>
    <col min="3073" max="3073" width="9.7109375" customWidth="1"/>
    <col min="3074" max="3074" width="25.28515625" customWidth="1"/>
    <col min="3075" max="3075" width="48" customWidth="1"/>
    <col min="3076" max="3076" width="45.140625" customWidth="1"/>
    <col min="3077" max="3077" width="18.85546875" customWidth="1"/>
    <col min="3078" max="3078" width="10.42578125" customWidth="1"/>
    <col min="3079" max="3079" width="12.5703125" customWidth="1"/>
    <col min="3080" max="3080" width="13.5703125" customWidth="1"/>
    <col min="3081" max="3081" width="10.28515625" bestFit="1" customWidth="1"/>
    <col min="3082" max="3082" width="10.85546875" customWidth="1"/>
    <col min="3083" max="3091" width="14.7109375" customWidth="1"/>
    <col min="3329" max="3329" width="9.7109375" customWidth="1"/>
    <col min="3330" max="3330" width="25.28515625" customWidth="1"/>
    <col min="3331" max="3331" width="48" customWidth="1"/>
    <col min="3332" max="3332" width="45.140625" customWidth="1"/>
    <col min="3333" max="3333" width="18.85546875" customWidth="1"/>
    <col min="3334" max="3334" width="10.42578125" customWidth="1"/>
    <col min="3335" max="3335" width="12.5703125" customWidth="1"/>
    <col min="3336" max="3336" width="13.5703125" customWidth="1"/>
    <col min="3337" max="3337" width="10.28515625" bestFit="1" customWidth="1"/>
    <col min="3338" max="3338" width="10.85546875" customWidth="1"/>
    <col min="3339" max="3347" width="14.7109375" customWidth="1"/>
    <col min="3585" max="3585" width="9.7109375" customWidth="1"/>
    <col min="3586" max="3586" width="25.28515625" customWidth="1"/>
    <col min="3587" max="3587" width="48" customWidth="1"/>
    <col min="3588" max="3588" width="45.140625" customWidth="1"/>
    <col min="3589" max="3589" width="18.85546875" customWidth="1"/>
    <col min="3590" max="3590" width="10.42578125" customWidth="1"/>
    <col min="3591" max="3591" width="12.5703125" customWidth="1"/>
    <col min="3592" max="3592" width="13.5703125" customWidth="1"/>
    <col min="3593" max="3593" width="10.28515625" bestFit="1" customWidth="1"/>
    <col min="3594" max="3594" width="10.85546875" customWidth="1"/>
    <col min="3595" max="3603" width="14.7109375" customWidth="1"/>
    <col min="3841" max="3841" width="9.7109375" customWidth="1"/>
    <col min="3842" max="3842" width="25.28515625" customWidth="1"/>
    <col min="3843" max="3843" width="48" customWidth="1"/>
    <col min="3844" max="3844" width="45.140625" customWidth="1"/>
    <col min="3845" max="3845" width="18.85546875" customWidth="1"/>
    <col min="3846" max="3846" width="10.42578125" customWidth="1"/>
    <col min="3847" max="3847" width="12.5703125" customWidth="1"/>
    <col min="3848" max="3848" width="13.5703125" customWidth="1"/>
    <col min="3849" max="3849" width="10.28515625" bestFit="1" customWidth="1"/>
    <col min="3850" max="3850" width="10.85546875" customWidth="1"/>
    <col min="3851" max="3859" width="14.7109375" customWidth="1"/>
    <col min="4097" max="4097" width="9.7109375" customWidth="1"/>
    <col min="4098" max="4098" width="25.28515625" customWidth="1"/>
    <col min="4099" max="4099" width="48" customWidth="1"/>
    <col min="4100" max="4100" width="45.140625" customWidth="1"/>
    <col min="4101" max="4101" width="18.85546875" customWidth="1"/>
    <col min="4102" max="4102" width="10.42578125" customWidth="1"/>
    <col min="4103" max="4103" width="12.5703125" customWidth="1"/>
    <col min="4104" max="4104" width="13.5703125" customWidth="1"/>
    <col min="4105" max="4105" width="10.28515625" bestFit="1" customWidth="1"/>
    <col min="4106" max="4106" width="10.85546875" customWidth="1"/>
    <col min="4107" max="4115" width="14.7109375" customWidth="1"/>
    <col min="4353" max="4353" width="9.7109375" customWidth="1"/>
    <col min="4354" max="4354" width="25.28515625" customWidth="1"/>
    <col min="4355" max="4355" width="48" customWidth="1"/>
    <col min="4356" max="4356" width="45.140625" customWidth="1"/>
    <col min="4357" max="4357" width="18.85546875" customWidth="1"/>
    <col min="4358" max="4358" width="10.42578125" customWidth="1"/>
    <col min="4359" max="4359" width="12.5703125" customWidth="1"/>
    <col min="4360" max="4360" width="13.5703125" customWidth="1"/>
    <col min="4361" max="4361" width="10.28515625" bestFit="1" customWidth="1"/>
    <col min="4362" max="4362" width="10.85546875" customWidth="1"/>
    <col min="4363" max="4371" width="14.7109375" customWidth="1"/>
    <col min="4609" max="4609" width="9.7109375" customWidth="1"/>
    <col min="4610" max="4610" width="25.28515625" customWidth="1"/>
    <col min="4611" max="4611" width="48" customWidth="1"/>
    <col min="4612" max="4612" width="45.140625" customWidth="1"/>
    <col min="4613" max="4613" width="18.85546875" customWidth="1"/>
    <col min="4614" max="4614" width="10.42578125" customWidth="1"/>
    <col min="4615" max="4615" width="12.5703125" customWidth="1"/>
    <col min="4616" max="4616" width="13.5703125" customWidth="1"/>
    <col min="4617" max="4617" width="10.28515625" bestFit="1" customWidth="1"/>
    <col min="4618" max="4618" width="10.85546875" customWidth="1"/>
    <col min="4619" max="4627" width="14.7109375" customWidth="1"/>
    <col min="4865" max="4865" width="9.7109375" customWidth="1"/>
    <col min="4866" max="4866" width="25.28515625" customWidth="1"/>
    <col min="4867" max="4867" width="48" customWidth="1"/>
    <col min="4868" max="4868" width="45.140625" customWidth="1"/>
    <col min="4869" max="4869" width="18.85546875" customWidth="1"/>
    <col min="4870" max="4870" width="10.42578125" customWidth="1"/>
    <col min="4871" max="4871" width="12.5703125" customWidth="1"/>
    <col min="4872" max="4872" width="13.5703125" customWidth="1"/>
    <col min="4873" max="4873" width="10.28515625" bestFit="1" customWidth="1"/>
    <col min="4874" max="4874" width="10.85546875" customWidth="1"/>
    <col min="4875" max="4883" width="14.7109375" customWidth="1"/>
    <col min="5121" max="5121" width="9.7109375" customWidth="1"/>
    <col min="5122" max="5122" width="25.28515625" customWidth="1"/>
    <col min="5123" max="5123" width="48" customWidth="1"/>
    <col min="5124" max="5124" width="45.140625" customWidth="1"/>
    <col min="5125" max="5125" width="18.85546875" customWidth="1"/>
    <col min="5126" max="5126" width="10.42578125" customWidth="1"/>
    <col min="5127" max="5127" width="12.5703125" customWidth="1"/>
    <col min="5128" max="5128" width="13.5703125" customWidth="1"/>
    <col min="5129" max="5129" width="10.28515625" bestFit="1" customWidth="1"/>
    <col min="5130" max="5130" width="10.85546875" customWidth="1"/>
    <col min="5131" max="5139" width="14.7109375" customWidth="1"/>
    <col min="5377" max="5377" width="9.7109375" customWidth="1"/>
    <col min="5378" max="5378" width="25.28515625" customWidth="1"/>
    <col min="5379" max="5379" width="48" customWidth="1"/>
    <col min="5380" max="5380" width="45.140625" customWidth="1"/>
    <col min="5381" max="5381" width="18.85546875" customWidth="1"/>
    <col min="5382" max="5382" width="10.42578125" customWidth="1"/>
    <col min="5383" max="5383" width="12.5703125" customWidth="1"/>
    <col min="5384" max="5384" width="13.5703125" customWidth="1"/>
    <col min="5385" max="5385" width="10.28515625" bestFit="1" customWidth="1"/>
    <col min="5386" max="5386" width="10.85546875" customWidth="1"/>
    <col min="5387" max="5395" width="14.7109375" customWidth="1"/>
    <col min="5633" max="5633" width="9.7109375" customWidth="1"/>
    <col min="5634" max="5634" width="25.28515625" customWidth="1"/>
    <col min="5635" max="5635" width="48" customWidth="1"/>
    <col min="5636" max="5636" width="45.140625" customWidth="1"/>
    <col min="5637" max="5637" width="18.85546875" customWidth="1"/>
    <col min="5638" max="5638" width="10.42578125" customWidth="1"/>
    <col min="5639" max="5639" width="12.5703125" customWidth="1"/>
    <col min="5640" max="5640" width="13.5703125" customWidth="1"/>
    <col min="5641" max="5641" width="10.28515625" bestFit="1" customWidth="1"/>
    <col min="5642" max="5642" width="10.85546875" customWidth="1"/>
    <col min="5643" max="5651" width="14.7109375" customWidth="1"/>
    <col min="5889" max="5889" width="9.7109375" customWidth="1"/>
    <col min="5890" max="5890" width="25.28515625" customWidth="1"/>
    <col min="5891" max="5891" width="48" customWidth="1"/>
    <col min="5892" max="5892" width="45.140625" customWidth="1"/>
    <col min="5893" max="5893" width="18.85546875" customWidth="1"/>
    <col min="5894" max="5894" width="10.42578125" customWidth="1"/>
    <col min="5895" max="5895" width="12.5703125" customWidth="1"/>
    <col min="5896" max="5896" width="13.5703125" customWidth="1"/>
    <col min="5897" max="5897" width="10.28515625" bestFit="1" customWidth="1"/>
    <col min="5898" max="5898" width="10.85546875" customWidth="1"/>
    <col min="5899" max="5907" width="14.7109375" customWidth="1"/>
    <col min="6145" max="6145" width="9.7109375" customWidth="1"/>
    <col min="6146" max="6146" width="25.28515625" customWidth="1"/>
    <col min="6147" max="6147" width="48" customWidth="1"/>
    <col min="6148" max="6148" width="45.140625" customWidth="1"/>
    <col min="6149" max="6149" width="18.85546875" customWidth="1"/>
    <col min="6150" max="6150" width="10.42578125" customWidth="1"/>
    <col min="6151" max="6151" width="12.5703125" customWidth="1"/>
    <col min="6152" max="6152" width="13.5703125" customWidth="1"/>
    <col min="6153" max="6153" width="10.28515625" bestFit="1" customWidth="1"/>
    <col min="6154" max="6154" width="10.85546875" customWidth="1"/>
    <col min="6155" max="6163" width="14.7109375" customWidth="1"/>
    <col min="6401" max="6401" width="9.7109375" customWidth="1"/>
    <col min="6402" max="6402" width="25.28515625" customWidth="1"/>
    <col min="6403" max="6403" width="48" customWidth="1"/>
    <col min="6404" max="6404" width="45.140625" customWidth="1"/>
    <col min="6405" max="6405" width="18.85546875" customWidth="1"/>
    <col min="6406" max="6406" width="10.42578125" customWidth="1"/>
    <col min="6407" max="6407" width="12.5703125" customWidth="1"/>
    <col min="6408" max="6408" width="13.5703125" customWidth="1"/>
    <col min="6409" max="6409" width="10.28515625" bestFit="1" customWidth="1"/>
    <col min="6410" max="6410" width="10.85546875" customWidth="1"/>
    <col min="6411" max="6419" width="14.7109375" customWidth="1"/>
    <col min="6657" max="6657" width="9.7109375" customWidth="1"/>
    <col min="6658" max="6658" width="25.28515625" customWidth="1"/>
    <col min="6659" max="6659" width="48" customWidth="1"/>
    <col min="6660" max="6660" width="45.140625" customWidth="1"/>
    <col min="6661" max="6661" width="18.85546875" customWidth="1"/>
    <col min="6662" max="6662" width="10.42578125" customWidth="1"/>
    <col min="6663" max="6663" width="12.5703125" customWidth="1"/>
    <col min="6664" max="6664" width="13.5703125" customWidth="1"/>
    <col min="6665" max="6665" width="10.28515625" bestFit="1" customWidth="1"/>
    <col min="6666" max="6666" width="10.85546875" customWidth="1"/>
    <col min="6667" max="6675" width="14.7109375" customWidth="1"/>
    <col min="6913" max="6913" width="9.7109375" customWidth="1"/>
    <col min="6914" max="6914" width="25.28515625" customWidth="1"/>
    <col min="6915" max="6915" width="48" customWidth="1"/>
    <col min="6916" max="6916" width="45.140625" customWidth="1"/>
    <col min="6917" max="6917" width="18.85546875" customWidth="1"/>
    <col min="6918" max="6918" width="10.42578125" customWidth="1"/>
    <col min="6919" max="6919" width="12.5703125" customWidth="1"/>
    <col min="6920" max="6920" width="13.5703125" customWidth="1"/>
    <col min="6921" max="6921" width="10.28515625" bestFit="1" customWidth="1"/>
    <col min="6922" max="6922" width="10.85546875" customWidth="1"/>
    <col min="6923" max="6931" width="14.7109375" customWidth="1"/>
    <col min="7169" max="7169" width="9.7109375" customWidth="1"/>
    <col min="7170" max="7170" width="25.28515625" customWidth="1"/>
    <col min="7171" max="7171" width="48" customWidth="1"/>
    <col min="7172" max="7172" width="45.140625" customWidth="1"/>
    <col min="7173" max="7173" width="18.85546875" customWidth="1"/>
    <col min="7174" max="7174" width="10.42578125" customWidth="1"/>
    <col min="7175" max="7175" width="12.5703125" customWidth="1"/>
    <col min="7176" max="7176" width="13.5703125" customWidth="1"/>
    <col min="7177" max="7177" width="10.28515625" bestFit="1" customWidth="1"/>
    <col min="7178" max="7178" width="10.85546875" customWidth="1"/>
    <col min="7179" max="7187" width="14.7109375" customWidth="1"/>
    <col min="7425" max="7425" width="9.7109375" customWidth="1"/>
    <col min="7426" max="7426" width="25.28515625" customWidth="1"/>
    <col min="7427" max="7427" width="48" customWidth="1"/>
    <col min="7428" max="7428" width="45.140625" customWidth="1"/>
    <col min="7429" max="7429" width="18.85546875" customWidth="1"/>
    <col min="7430" max="7430" width="10.42578125" customWidth="1"/>
    <col min="7431" max="7431" width="12.5703125" customWidth="1"/>
    <col min="7432" max="7432" width="13.5703125" customWidth="1"/>
    <col min="7433" max="7433" width="10.28515625" bestFit="1" customWidth="1"/>
    <col min="7434" max="7434" width="10.85546875" customWidth="1"/>
    <col min="7435" max="7443" width="14.7109375" customWidth="1"/>
    <col min="7681" max="7681" width="9.7109375" customWidth="1"/>
    <col min="7682" max="7682" width="25.28515625" customWidth="1"/>
    <col min="7683" max="7683" width="48" customWidth="1"/>
    <col min="7684" max="7684" width="45.140625" customWidth="1"/>
    <col min="7685" max="7685" width="18.85546875" customWidth="1"/>
    <col min="7686" max="7686" width="10.42578125" customWidth="1"/>
    <col min="7687" max="7687" width="12.5703125" customWidth="1"/>
    <col min="7688" max="7688" width="13.5703125" customWidth="1"/>
    <col min="7689" max="7689" width="10.28515625" bestFit="1" customWidth="1"/>
    <col min="7690" max="7690" width="10.85546875" customWidth="1"/>
    <col min="7691" max="7699" width="14.7109375" customWidth="1"/>
    <col min="7937" max="7937" width="9.7109375" customWidth="1"/>
    <col min="7938" max="7938" width="25.28515625" customWidth="1"/>
    <col min="7939" max="7939" width="48" customWidth="1"/>
    <col min="7940" max="7940" width="45.140625" customWidth="1"/>
    <col min="7941" max="7941" width="18.85546875" customWidth="1"/>
    <col min="7942" max="7942" width="10.42578125" customWidth="1"/>
    <col min="7943" max="7943" width="12.5703125" customWidth="1"/>
    <col min="7944" max="7944" width="13.5703125" customWidth="1"/>
    <col min="7945" max="7945" width="10.28515625" bestFit="1" customWidth="1"/>
    <col min="7946" max="7946" width="10.85546875" customWidth="1"/>
    <col min="7947" max="7955" width="14.7109375" customWidth="1"/>
    <col min="8193" max="8193" width="9.7109375" customWidth="1"/>
    <col min="8194" max="8194" width="25.28515625" customWidth="1"/>
    <col min="8195" max="8195" width="48" customWidth="1"/>
    <col min="8196" max="8196" width="45.140625" customWidth="1"/>
    <col min="8197" max="8197" width="18.85546875" customWidth="1"/>
    <col min="8198" max="8198" width="10.42578125" customWidth="1"/>
    <col min="8199" max="8199" width="12.5703125" customWidth="1"/>
    <col min="8200" max="8200" width="13.5703125" customWidth="1"/>
    <col min="8201" max="8201" width="10.28515625" bestFit="1" customWidth="1"/>
    <col min="8202" max="8202" width="10.85546875" customWidth="1"/>
    <col min="8203" max="8211" width="14.7109375" customWidth="1"/>
    <col min="8449" max="8449" width="9.7109375" customWidth="1"/>
    <col min="8450" max="8450" width="25.28515625" customWidth="1"/>
    <col min="8451" max="8451" width="48" customWidth="1"/>
    <col min="8452" max="8452" width="45.140625" customWidth="1"/>
    <col min="8453" max="8453" width="18.85546875" customWidth="1"/>
    <col min="8454" max="8454" width="10.42578125" customWidth="1"/>
    <col min="8455" max="8455" width="12.5703125" customWidth="1"/>
    <col min="8456" max="8456" width="13.5703125" customWidth="1"/>
    <col min="8457" max="8457" width="10.28515625" bestFit="1" customWidth="1"/>
    <col min="8458" max="8458" width="10.85546875" customWidth="1"/>
    <col min="8459" max="8467" width="14.7109375" customWidth="1"/>
    <col min="8705" max="8705" width="9.7109375" customWidth="1"/>
    <col min="8706" max="8706" width="25.28515625" customWidth="1"/>
    <col min="8707" max="8707" width="48" customWidth="1"/>
    <col min="8708" max="8708" width="45.140625" customWidth="1"/>
    <col min="8709" max="8709" width="18.85546875" customWidth="1"/>
    <col min="8710" max="8710" width="10.42578125" customWidth="1"/>
    <col min="8711" max="8711" width="12.5703125" customWidth="1"/>
    <col min="8712" max="8712" width="13.5703125" customWidth="1"/>
    <col min="8713" max="8713" width="10.28515625" bestFit="1" customWidth="1"/>
    <col min="8714" max="8714" width="10.85546875" customWidth="1"/>
    <col min="8715" max="8723" width="14.7109375" customWidth="1"/>
    <col min="8961" max="8961" width="9.7109375" customWidth="1"/>
    <col min="8962" max="8962" width="25.28515625" customWidth="1"/>
    <col min="8963" max="8963" width="48" customWidth="1"/>
    <col min="8964" max="8964" width="45.140625" customWidth="1"/>
    <col min="8965" max="8965" width="18.85546875" customWidth="1"/>
    <col min="8966" max="8966" width="10.42578125" customWidth="1"/>
    <col min="8967" max="8967" width="12.5703125" customWidth="1"/>
    <col min="8968" max="8968" width="13.5703125" customWidth="1"/>
    <col min="8969" max="8969" width="10.28515625" bestFit="1" customWidth="1"/>
    <col min="8970" max="8970" width="10.85546875" customWidth="1"/>
    <col min="8971" max="8979" width="14.7109375" customWidth="1"/>
    <col min="9217" max="9217" width="9.7109375" customWidth="1"/>
    <col min="9218" max="9218" width="25.28515625" customWidth="1"/>
    <col min="9219" max="9219" width="48" customWidth="1"/>
    <col min="9220" max="9220" width="45.140625" customWidth="1"/>
    <col min="9221" max="9221" width="18.85546875" customWidth="1"/>
    <col min="9222" max="9222" width="10.42578125" customWidth="1"/>
    <col min="9223" max="9223" width="12.5703125" customWidth="1"/>
    <col min="9224" max="9224" width="13.5703125" customWidth="1"/>
    <col min="9225" max="9225" width="10.28515625" bestFit="1" customWidth="1"/>
    <col min="9226" max="9226" width="10.85546875" customWidth="1"/>
    <col min="9227" max="9235" width="14.7109375" customWidth="1"/>
    <col min="9473" max="9473" width="9.7109375" customWidth="1"/>
    <col min="9474" max="9474" width="25.28515625" customWidth="1"/>
    <col min="9475" max="9475" width="48" customWidth="1"/>
    <col min="9476" max="9476" width="45.140625" customWidth="1"/>
    <col min="9477" max="9477" width="18.85546875" customWidth="1"/>
    <col min="9478" max="9478" width="10.42578125" customWidth="1"/>
    <col min="9479" max="9479" width="12.5703125" customWidth="1"/>
    <col min="9480" max="9480" width="13.5703125" customWidth="1"/>
    <col min="9481" max="9481" width="10.28515625" bestFit="1" customWidth="1"/>
    <col min="9482" max="9482" width="10.85546875" customWidth="1"/>
    <col min="9483" max="9491" width="14.7109375" customWidth="1"/>
    <col min="9729" max="9729" width="9.7109375" customWidth="1"/>
    <col min="9730" max="9730" width="25.28515625" customWidth="1"/>
    <col min="9731" max="9731" width="48" customWidth="1"/>
    <col min="9732" max="9732" width="45.140625" customWidth="1"/>
    <col min="9733" max="9733" width="18.85546875" customWidth="1"/>
    <col min="9734" max="9734" width="10.42578125" customWidth="1"/>
    <col min="9735" max="9735" width="12.5703125" customWidth="1"/>
    <col min="9736" max="9736" width="13.5703125" customWidth="1"/>
    <col min="9737" max="9737" width="10.28515625" bestFit="1" customWidth="1"/>
    <col min="9738" max="9738" width="10.85546875" customWidth="1"/>
    <col min="9739" max="9747" width="14.7109375" customWidth="1"/>
    <col min="9985" max="9985" width="9.7109375" customWidth="1"/>
    <col min="9986" max="9986" width="25.28515625" customWidth="1"/>
    <col min="9987" max="9987" width="48" customWidth="1"/>
    <col min="9988" max="9988" width="45.140625" customWidth="1"/>
    <col min="9989" max="9989" width="18.85546875" customWidth="1"/>
    <col min="9990" max="9990" width="10.42578125" customWidth="1"/>
    <col min="9991" max="9991" width="12.5703125" customWidth="1"/>
    <col min="9992" max="9992" width="13.5703125" customWidth="1"/>
    <col min="9993" max="9993" width="10.28515625" bestFit="1" customWidth="1"/>
    <col min="9994" max="9994" width="10.85546875" customWidth="1"/>
    <col min="9995" max="10003" width="14.7109375" customWidth="1"/>
    <col min="10241" max="10241" width="9.7109375" customWidth="1"/>
    <col min="10242" max="10242" width="25.28515625" customWidth="1"/>
    <col min="10243" max="10243" width="48" customWidth="1"/>
    <col min="10244" max="10244" width="45.140625" customWidth="1"/>
    <col min="10245" max="10245" width="18.85546875" customWidth="1"/>
    <col min="10246" max="10246" width="10.42578125" customWidth="1"/>
    <col min="10247" max="10247" width="12.5703125" customWidth="1"/>
    <col min="10248" max="10248" width="13.5703125" customWidth="1"/>
    <col min="10249" max="10249" width="10.28515625" bestFit="1" customWidth="1"/>
    <col min="10250" max="10250" width="10.85546875" customWidth="1"/>
    <col min="10251" max="10259" width="14.7109375" customWidth="1"/>
    <col min="10497" max="10497" width="9.7109375" customWidth="1"/>
    <col min="10498" max="10498" width="25.28515625" customWidth="1"/>
    <col min="10499" max="10499" width="48" customWidth="1"/>
    <col min="10500" max="10500" width="45.140625" customWidth="1"/>
    <col min="10501" max="10501" width="18.85546875" customWidth="1"/>
    <col min="10502" max="10502" width="10.42578125" customWidth="1"/>
    <col min="10503" max="10503" width="12.5703125" customWidth="1"/>
    <col min="10504" max="10504" width="13.5703125" customWidth="1"/>
    <col min="10505" max="10505" width="10.28515625" bestFit="1" customWidth="1"/>
    <col min="10506" max="10506" width="10.85546875" customWidth="1"/>
    <col min="10507" max="10515" width="14.7109375" customWidth="1"/>
    <col min="10753" max="10753" width="9.7109375" customWidth="1"/>
    <col min="10754" max="10754" width="25.28515625" customWidth="1"/>
    <col min="10755" max="10755" width="48" customWidth="1"/>
    <col min="10756" max="10756" width="45.140625" customWidth="1"/>
    <col min="10757" max="10757" width="18.85546875" customWidth="1"/>
    <col min="10758" max="10758" width="10.42578125" customWidth="1"/>
    <col min="10759" max="10759" width="12.5703125" customWidth="1"/>
    <col min="10760" max="10760" width="13.5703125" customWidth="1"/>
    <col min="10761" max="10761" width="10.28515625" bestFit="1" customWidth="1"/>
    <col min="10762" max="10762" width="10.85546875" customWidth="1"/>
    <col min="10763" max="10771" width="14.7109375" customWidth="1"/>
    <col min="11009" max="11009" width="9.7109375" customWidth="1"/>
    <col min="11010" max="11010" width="25.28515625" customWidth="1"/>
    <col min="11011" max="11011" width="48" customWidth="1"/>
    <col min="11012" max="11012" width="45.140625" customWidth="1"/>
    <col min="11013" max="11013" width="18.85546875" customWidth="1"/>
    <col min="11014" max="11014" width="10.42578125" customWidth="1"/>
    <col min="11015" max="11015" width="12.5703125" customWidth="1"/>
    <col min="11016" max="11016" width="13.5703125" customWidth="1"/>
    <col min="11017" max="11017" width="10.28515625" bestFit="1" customWidth="1"/>
    <col min="11018" max="11018" width="10.85546875" customWidth="1"/>
    <col min="11019" max="11027" width="14.7109375" customWidth="1"/>
    <col min="11265" max="11265" width="9.7109375" customWidth="1"/>
    <col min="11266" max="11266" width="25.28515625" customWidth="1"/>
    <col min="11267" max="11267" width="48" customWidth="1"/>
    <col min="11268" max="11268" width="45.140625" customWidth="1"/>
    <col min="11269" max="11269" width="18.85546875" customWidth="1"/>
    <col min="11270" max="11270" width="10.42578125" customWidth="1"/>
    <col min="11271" max="11271" width="12.5703125" customWidth="1"/>
    <col min="11272" max="11272" width="13.5703125" customWidth="1"/>
    <col min="11273" max="11273" width="10.28515625" bestFit="1" customWidth="1"/>
    <col min="11274" max="11274" width="10.85546875" customWidth="1"/>
    <col min="11275" max="11283" width="14.7109375" customWidth="1"/>
    <col min="11521" max="11521" width="9.7109375" customWidth="1"/>
    <col min="11522" max="11522" width="25.28515625" customWidth="1"/>
    <col min="11523" max="11523" width="48" customWidth="1"/>
    <col min="11524" max="11524" width="45.140625" customWidth="1"/>
    <col min="11525" max="11525" width="18.85546875" customWidth="1"/>
    <col min="11526" max="11526" width="10.42578125" customWidth="1"/>
    <col min="11527" max="11527" width="12.5703125" customWidth="1"/>
    <col min="11528" max="11528" width="13.5703125" customWidth="1"/>
    <col min="11529" max="11529" width="10.28515625" bestFit="1" customWidth="1"/>
    <col min="11530" max="11530" width="10.85546875" customWidth="1"/>
    <col min="11531" max="11539" width="14.7109375" customWidth="1"/>
    <col min="11777" max="11777" width="9.7109375" customWidth="1"/>
    <col min="11778" max="11778" width="25.28515625" customWidth="1"/>
    <col min="11779" max="11779" width="48" customWidth="1"/>
    <col min="11780" max="11780" width="45.140625" customWidth="1"/>
    <col min="11781" max="11781" width="18.85546875" customWidth="1"/>
    <col min="11782" max="11782" width="10.42578125" customWidth="1"/>
    <col min="11783" max="11783" width="12.5703125" customWidth="1"/>
    <col min="11784" max="11784" width="13.5703125" customWidth="1"/>
    <col min="11785" max="11785" width="10.28515625" bestFit="1" customWidth="1"/>
    <col min="11786" max="11786" width="10.85546875" customWidth="1"/>
    <col min="11787" max="11795" width="14.7109375" customWidth="1"/>
    <col min="12033" max="12033" width="9.7109375" customWidth="1"/>
    <col min="12034" max="12034" width="25.28515625" customWidth="1"/>
    <col min="12035" max="12035" width="48" customWidth="1"/>
    <col min="12036" max="12036" width="45.140625" customWidth="1"/>
    <col min="12037" max="12037" width="18.85546875" customWidth="1"/>
    <col min="12038" max="12038" width="10.42578125" customWidth="1"/>
    <col min="12039" max="12039" width="12.5703125" customWidth="1"/>
    <col min="12040" max="12040" width="13.5703125" customWidth="1"/>
    <col min="12041" max="12041" width="10.28515625" bestFit="1" customWidth="1"/>
    <col min="12042" max="12042" width="10.85546875" customWidth="1"/>
    <col min="12043" max="12051" width="14.7109375" customWidth="1"/>
    <col min="12289" max="12289" width="9.7109375" customWidth="1"/>
    <col min="12290" max="12290" width="25.28515625" customWidth="1"/>
    <col min="12291" max="12291" width="48" customWidth="1"/>
    <col min="12292" max="12292" width="45.140625" customWidth="1"/>
    <col min="12293" max="12293" width="18.85546875" customWidth="1"/>
    <col min="12294" max="12294" width="10.42578125" customWidth="1"/>
    <col min="12295" max="12295" width="12.5703125" customWidth="1"/>
    <col min="12296" max="12296" width="13.5703125" customWidth="1"/>
    <col min="12297" max="12297" width="10.28515625" bestFit="1" customWidth="1"/>
    <col min="12298" max="12298" width="10.85546875" customWidth="1"/>
    <col min="12299" max="12307" width="14.7109375" customWidth="1"/>
    <col min="12545" max="12545" width="9.7109375" customWidth="1"/>
    <col min="12546" max="12546" width="25.28515625" customWidth="1"/>
    <col min="12547" max="12547" width="48" customWidth="1"/>
    <col min="12548" max="12548" width="45.140625" customWidth="1"/>
    <col min="12549" max="12549" width="18.85546875" customWidth="1"/>
    <col min="12550" max="12550" width="10.42578125" customWidth="1"/>
    <col min="12551" max="12551" width="12.5703125" customWidth="1"/>
    <col min="12552" max="12552" width="13.5703125" customWidth="1"/>
    <col min="12553" max="12553" width="10.28515625" bestFit="1" customWidth="1"/>
    <col min="12554" max="12554" width="10.85546875" customWidth="1"/>
    <col min="12555" max="12563" width="14.7109375" customWidth="1"/>
    <col min="12801" max="12801" width="9.7109375" customWidth="1"/>
    <col min="12802" max="12802" width="25.28515625" customWidth="1"/>
    <col min="12803" max="12803" width="48" customWidth="1"/>
    <col min="12804" max="12804" width="45.140625" customWidth="1"/>
    <col min="12805" max="12805" width="18.85546875" customWidth="1"/>
    <col min="12806" max="12806" width="10.42578125" customWidth="1"/>
    <col min="12807" max="12807" width="12.5703125" customWidth="1"/>
    <col min="12808" max="12808" width="13.5703125" customWidth="1"/>
    <col min="12809" max="12809" width="10.28515625" bestFit="1" customWidth="1"/>
    <col min="12810" max="12810" width="10.85546875" customWidth="1"/>
    <col min="12811" max="12819" width="14.7109375" customWidth="1"/>
    <col min="13057" max="13057" width="9.7109375" customWidth="1"/>
    <col min="13058" max="13058" width="25.28515625" customWidth="1"/>
    <col min="13059" max="13059" width="48" customWidth="1"/>
    <col min="13060" max="13060" width="45.140625" customWidth="1"/>
    <col min="13061" max="13061" width="18.85546875" customWidth="1"/>
    <col min="13062" max="13062" width="10.42578125" customWidth="1"/>
    <col min="13063" max="13063" width="12.5703125" customWidth="1"/>
    <col min="13064" max="13064" width="13.5703125" customWidth="1"/>
    <col min="13065" max="13065" width="10.28515625" bestFit="1" customWidth="1"/>
    <col min="13066" max="13066" width="10.85546875" customWidth="1"/>
    <col min="13067" max="13075" width="14.7109375" customWidth="1"/>
    <col min="13313" max="13313" width="9.7109375" customWidth="1"/>
    <col min="13314" max="13314" width="25.28515625" customWidth="1"/>
    <col min="13315" max="13315" width="48" customWidth="1"/>
    <col min="13316" max="13316" width="45.140625" customWidth="1"/>
    <col min="13317" max="13317" width="18.85546875" customWidth="1"/>
    <col min="13318" max="13318" width="10.42578125" customWidth="1"/>
    <col min="13319" max="13319" width="12.5703125" customWidth="1"/>
    <col min="13320" max="13320" width="13.5703125" customWidth="1"/>
    <col min="13321" max="13321" width="10.28515625" bestFit="1" customWidth="1"/>
    <col min="13322" max="13322" width="10.85546875" customWidth="1"/>
    <col min="13323" max="13331" width="14.7109375" customWidth="1"/>
    <col min="13569" max="13569" width="9.7109375" customWidth="1"/>
    <col min="13570" max="13570" width="25.28515625" customWidth="1"/>
    <col min="13571" max="13571" width="48" customWidth="1"/>
    <col min="13572" max="13572" width="45.140625" customWidth="1"/>
    <col min="13573" max="13573" width="18.85546875" customWidth="1"/>
    <col min="13574" max="13574" width="10.42578125" customWidth="1"/>
    <col min="13575" max="13575" width="12.5703125" customWidth="1"/>
    <col min="13576" max="13576" width="13.5703125" customWidth="1"/>
    <col min="13577" max="13577" width="10.28515625" bestFit="1" customWidth="1"/>
    <col min="13578" max="13578" width="10.85546875" customWidth="1"/>
    <col min="13579" max="13587" width="14.7109375" customWidth="1"/>
    <col min="13825" max="13825" width="9.7109375" customWidth="1"/>
    <col min="13826" max="13826" width="25.28515625" customWidth="1"/>
    <col min="13827" max="13827" width="48" customWidth="1"/>
    <col min="13828" max="13828" width="45.140625" customWidth="1"/>
    <col min="13829" max="13829" width="18.85546875" customWidth="1"/>
    <col min="13830" max="13830" width="10.42578125" customWidth="1"/>
    <col min="13831" max="13831" width="12.5703125" customWidth="1"/>
    <col min="13832" max="13832" width="13.5703125" customWidth="1"/>
    <col min="13833" max="13833" width="10.28515625" bestFit="1" customWidth="1"/>
    <col min="13834" max="13834" width="10.85546875" customWidth="1"/>
    <col min="13835" max="13843" width="14.7109375" customWidth="1"/>
    <col min="14081" max="14081" width="9.7109375" customWidth="1"/>
    <col min="14082" max="14082" width="25.28515625" customWidth="1"/>
    <col min="14083" max="14083" width="48" customWidth="1"/>
    <col min="14084" max="14084" width="45.140625" customWidth="1"/>
    <col min="14085" max="14085" width="18.85546875" customWidth="1"/>
    <col min="14086" max="14086" width="10.42578125" customWidth="1"/>
    <col min="14087" max="14087" width="12.5703125" customWidth="1"/>
    <col min="14088" max="14088" width="13.5703125" customWidth="1"/>
    <col min="14089" max="14089" width="10.28515625" bestFit="1" customWidth="1"/>
    <col min="14090" max="14090" width="10.85546875" customWidth="1"/>
    <col min="14091" max="14099" width="14.7109375" customWidth="1"/>
    <col min="14337" max="14337" width="9.7109375" customWidth="1"/>
    <col min="14338" max="14338" width="25.28515625" customWidth="1"/>
    <col min="14339" max="14339" width="48" customWidth="1"/>
    <col min="14340" max="14340" width="45.140625" customWidth="1"/>
    <col min="14341" max="14341" width="18.85546875" customWidth="1"/>
    <col min="14342" max="14342" width="10.42578125" customWidth="1"/>
    <col min="14343" max="14343" width="12.5703125" customWidth="1"/>
    <col min="14344" max="14344" width="13.5703125" customWidth="1"/>
    <col min="14345" max="14345" width="10.28515625" bestFit="1" customWidth="1"/>
    <col min="14346" max="14346" width="10.85546875" customWidth="1"/>
    <col min="14347" max="14355" width="14.7109375" customWidth="1"/>
    <col min="14593" max="14593" width="9.7109375" customWidth="1"/>
    <col min="14594" max="14594" width="25.28515625" customWidth="1"/>
    <col min="14595" max="14595" width="48" customWidth="1"/>
    <col min="14596" max="14596" width="45.140625" customWidth="1"/>
    <col min="14597" max="14597" width="18.85546875" customWidth="1"/>
    <col min="14598" max="14598" width="10.42578125" customWidth="1"/>
    <col min="14599" max="14599" width="12.5703125" customWidth="1"/>
    <col min="14600" max="14600" width="13.5703125" customWidth="1"/>
    <col min="14601" max="14601" width="10.28515625" bestFit="1" customWidth="1"/>
    <col min="14602" max="14602" width="10.85546875" customWidth="1"/>
    <col min="14603" max="14611" width="14.7109375" customWidth="1"/>
    <col min="14849" max="14849" width="9.7109375" customWidth="1"/>
    <col min="14850" max="14850" width="25.28515625" customWidth="1"/>
    <col min="14851" max="14851" width="48" customWidth="1"/>
    <col min="14852" max="14852" width="45.140625" customWidth="1"/>
    <col min="14853" max="14853" width="18.85546875" customWidth="1"/>
    <col min="14854" max="14854" width="10.42578125" customWidth="1"/>
    <col min="14855" max="14855" width="12.5703125" customWidth="1"/>
    <col min="14856" max="14856" width="13.5703125" customWidth="1"/>
    <col min="14857" max="14857" width="10.28515625" bestFit="1" customWidth="1"/>
    <col min="14858" max="14858" width="10.85546875" customWidth="1"/>
    <col min="14859" max="14867" width="14.7109375" customWidth="1"/>
    <col min="15105" max="15105" width="9.7109375" customWidth="1"/>
    <col min="15106" max="15106" width="25.28515625" customWidth="1"/>
    <col min="15107" max="15107" width="48" customWidth="1"/>
    <col min="15108" max="15108" width="45.140625" customWidth="1"/>
    <col min="15109" max="15109" width="18.85546875" customWidth="1"/>
    <col min="15110" max="15110" width="10.42578125" customWidth="1"/>
    <col min="15111" max="15111" width="12.5703125" customWidth="1"/>
    <col min="15112" max="15112" width="13.5703125" customWidth="1"/>
    <col min="15113" max="15113" width="10.28515625" bestFit="1" customWidth="1"/>
    <col min="15114" max="15114" width="10.85546875" customWidth="1"/>
    <col min="15115" max="15123" width="14.7109375" customWidth="1"/>
    <col min="15361" max="15361" width="9.7109375" customWidth="1"/>
    <col min="15362" max="15362" width="25.28515625" customWidth="1"/>
    <col min="15363" max="15363" width="48" customWidth="1"/>
    <col min="15364" max="15364" width="45.140625" customWidth="1"/>
    <col min="15365" max="15365" width="18.85546875" customWidth="1"/>
    <col min="15366" max="15366" width="10.42578125" customWidth="1"/>
    <col min="15367" max="15367" width="12.5703125" customWidth="1"/>
    <col min="15368" max="15368" width="13.5703125" customWidth="1"/>
    <col min="15369" max="15369" width="10.28515625" bestFit="1" customWidth="1"/>
    <col min="15370" max="15370" width="10.85546875" customWidth="1"/>
    <col min="15371" max="15379" width="14.7109375" customWidth="1"/>
    <col min="15617" max="15617" width="9.7109375" customWidth="1"/>
    <col min="15618" max="15618" width="25.28515625" customWidth="1"/>
    <col min="15619" max="15619" width="48" customWidth="1"/>
    <col min="15620" max="15620" width="45.140625" customWidth="1"/>
    <col min="15621" max="15621" width="18.85546875" customWidth="1"/>
    <col min="15622" max="15622" width="10.42578125" customWidth="1"/>
    <col min="15623" max="15623" width="12.5703125" customWidth="1"/>
    <col min="15624" max="15624" width="13.5703125" customWidth="1"/>
    <col min="15625" max="15625" width="10.28515625" bestFit="1" customWidth="1"/>
    <col min="15626" max="15626" width="10.85546875" customWidth="1"/>
    <col min="15627" max="15635" width="14.7109375" customWidth="1"/>
    <col min="15873" max="15873" width="9.7109375" customWidth="1"/>
    <col min="15874" max="15874" width="25.28515625" customWidth="1"/>
    <col min="15875" max="15875" width="48" customWidth="1"/>
    <col min="15876" max="15876" width="45.140625" customWidth="1"/>
    <col min="15877" max="15877" width="18.85546875" customWidth="1"/>
    <col min="15878" max="15878" width="10.42578125" customWidth="1"/>
    <col min="15879" max="15879" width="12.5703125" customWidth="1"/>
    <col min="15880" max="15880" width="13.5703125" customWidth="1"/>
    <col min="15881" max="15881" width="10.28515625" bestFit="1" customWidth="1"/>
    <col min="15882" max="15882" width="10.85546875" customWidth="1"/>
    <col min="15883" max="15891" width="14.7109375" customWidth="1"/>
    <col min="16129" max="16129" width="9.7109375" customWidth="1"/>
    <col min="16130" max="16130" width="25.28515625" customWidth="1"/>
    <col min="16131" max="16131" width="48" customWidth="1"/>
    <col min="16132" max="16132" width="45.140625" customWidth="1"/>
    <col min="16133" max="16133" width="18.85546875" customWidth="1"/>
    <col min="16134" max="16134" width="10.42578125" customWidth="1"/>
    <col min="16135" max="16135" width="12.5703125" customWidth="1"/>
    <col min="16136" max="16136" width="13.5703125" customWidth="1"/>
    <col min="16137" max="16137" width="10.28515625" bestFit="1" customWidth="1"/>
    <col min="16138" max="16138" width="10.85546875" customWidth="1"/>
    <col min="16139" max="16147" width="14.7109375" customWidth="1"/>
  </cols>
  <sheetData>
    <row r="1" spans="1:135" ht="15.75" x14ac:dyDescent="0.2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8"/>
      <c r="M1" s="179"/>
      <c r="N1" s="179"/>
      <c r="O1" s="179"/>
      <c r="P1" s="179"/>
      <c r="Q1" s="179"/>
      <c r="R1" s="179"/>
      <c r="S1" s="180" t="s">
        <v>417</v>
      </c>
    </row>
    <row r="2" spans="1:135" s="182" customFormat="1" ht="10.5" customHeight="1" x14ac:dyDescent="0.2">
      <c r="A2" s="181"/>
      <c r="M2" s="181"/>
      <c r="N2" s="181"/>
      <c r="O2" s="181"/>
      <c r="P2" s="181"/>
      <c r="Q2" s="181"/>
      <c r="S2" s="298" t="s">
        <v>418</v>
      </c>
      <c r="ED2" s="184"/>
      <c r="EE2" s="184"/>
    </row>
    <row r="3" spans="1:135" s="182" customFormat="1" ht="10.5" customHeight="1" x14ac:dyDescent="0.2">
      <c r="A3" s="181"/>
      <c r="M3" s="181"/>
      <c r="N3" s="181"/>
      <c r="O3" s="181"/>
      <c r="P3" s="181"/>
      <c r="R3" s="181"/>
      <c r="S3" s="298" t="s">
        <v>419</v>
      </c>
      <c r="ED3" s="184"/>
      <c r="EE3" s="184"/>
    </row>
    <row r="4" spans="1:135" s="182" customFormat="1" ht="10.5" customHeight="1" x14ac:dyDescent="0.2">
      <c r="A4" s="181"/>
      <c r="M4" s="181"/>
      <c r="N4" s="181"/>
      <c r="O4" s="181"/>
      <c r="P4" s="181"/>
      <c r="Q4" s="181"/>
      <c r="R4" s="183"/>
      <c r="ED4" s="184"/>
      <c r="EE4" s="184"/>
    </row>
    <row r="5" spans="1:135" ht="15.75" x14ac:dyDescent="0.25">
      <c r="A5" s="594" t="s">
        <v>420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185"/>
    </row>
    <row r="6" spans="1:135" ht="15.75" x14ac:dyDescent="0.25">
      <c r="A6" s="594" t="s">
        <v>421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</row>
    <row r="7" spans="1:135" ht="15.75" x14ac:dyDescent="0.25">
      <c r="A7" s="594" t="s">
        <v>422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</row>
    <row r="8" spans="1:135" ht="15.75" x14ac:dyDescent="0.25">
      <c r="A8" s="186"/>
    </row>
    <row r="9" spans="1:135" ht="31.5" customHeight="1" x14ac:dyDescent="0.25">
      <c r="A9" s="586" t="s">
        <v>423</v>
      </c>
      <c r="B9" s="586" t="s">
        <v>116</v>
      </c>
      <c r="C9" s="586" t="s">
        <v>115</v>
      </c>
      <c r="D9" s="586" t="s">
        <v>424</v>
      </c>
      <c r="E9" s="586" t="s">
        <v>113</v>
      </c>
      <c r="F9" s="586"/>
      <c r="G9" s="586"/>
      <c r="H9" s="586"/>
      <c r="I9" s="586" t="s">
        <v>7</v>
      </c>
      <c r="J9" s="586" t="s">
        <v>8</v>
      </c>
      <c r="K9" s="590" t="s">
        <v>425</v>
      </c>
      <c r="L9" s="590"/>
      <c r="M9" s="590"/>
      <c r="N9" s="590"/>
      <c r="O9" s="590"/>
      <c r="P9" s="590"/>
      <c r="Q9" s="590"/>
      <c r="R9" s="590"/>
      <c r="S9" s="590"/>
    </row>
    <row r="10" spans="1:135" ht="31.5" customHeight="1" x14ac:dyDescent="0.25">
      <c r="A10" s="586"/>
      <c r="B10" s="586"/>
      <c r="C10" s="586"/>
      <c r="D10" s="586"/>
      <c r="E10" s="586" t="s">
        <v>426</v>
      </c>
      <c r="F10" s="586" t="s">
        <v>110</v>
      </c>
      <c r="G10" s="586" t="s">
        <v>109</v>
      </c>
      <c r="H10" s="586"/>
      <c r="I10" s="586"/>
      <c r="J10" s="586"/>
      <c r="K10" s="590" t="s">
        <v>108</v>
      </c>
      <c r="L10" s="590" t="s">
        <v>416</v>
      </c>
      <c r="M10" s="587" t="s">
        <v>107</v>
      </c>
      <c r="N10" s="588"/>
      <c r="O10" s="588"/>
      <c r="P10" s="588"/>
      <c r="Q10" s="589"/>
      <c r="R10" s="590" t="s">
        <v>106</v>
      </c>
      <c r="S10" s="590" t="s">
        <v>105</v>
      </c>
    </row>
    <row r="11" spans="1:135" ht="66" customHeight="1" x14ac:dyDescent="0.25">
      <c r="A11" s="586"/>
      <c r="B11" s="586"/>
      <c r="C11" s="586"/>
      <c r="D11" s="586"/>
      <c r="E11" s="586"/>
      <c r="F11" s="586"/>
      <c r="G11" s="189" t="s">
        <v>104</v>
      </c>
      <c r="H11" s="189" t="s">
        <v>103</v>
      </c>
      <c r="I11" s="586"/>
      <c r="J11" s="586"/>
      <c r="K11" s="590"/>
      <c r="L11" s="590"/>
      <c r="M11" s="190">
        <v>2020</v>
      </c>
      <c r="N11" s="190">
        <v>2021</v>
      </c>
      <c r="O11" s="190">
        <v>2022</v>
      </c>
      <c r="P11" s="190">
        <v>2023</v>
      </c>
      <c r="Q11" s="190">
        <v>2024</v>
      </c>
      <c r="R11" s="590"/>
      <c r="S11" s="590"/>
    </row>
    <row r="12" spans="1:135" s="68" customFormat="1" ht="15.75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  <c r="M12" s="191">
        <v>13</v>
      </c>
      <c r="N12" s="191">
        <v>14</v>
      </c>
      <c r="O12" s="191">
        <v>15</v>
      </c>
      <c r="P12" s="191">
        <v>16</v>
      </c>
      <c r="Q12" s="191">
        <v>17</v>
      </c>
      <c r="R12" s="191">
        <v>18</v>
      </c>
      <c r="S12" s="191">
        <v>19</v>
      </c>
    </row>
    <row r="13" spans="1:135" ht="38.25" customHeight="1" x14ac:dyDescent="0.25">
      <c r="A13" s="591" t="s">
        <v>33</v>
      </c>
      <c r="B13" s="591"/>
      <c r="C13" s="591"/>
      <c r="D13" s="591"/>
      <c r="E13" s="591"/>
      <c r="F13" s="591"/>
      <c r="G13" s="591"/>
      <c r="H13" s="591"/>
      <c r="I13" s="591"/>
      <c r="J13" s="591"/>
      <c r="K13" s="592"/>
      <c r="L13" s="591"/>
      <c r="M13" s="591"/>
      <c r="N13" s="591"/>
      <c r="O13" s="591"/>
      <c r="P13" s="591"/>
      <c r="Q13" s="591"/>
      <c r="R13" s="591"/>
      <c r="S13" s="591"/>
    </row>
    <row r="14" spans="1:135" ht="125.25" customHeight="1" x14ac:dyDescent="0.25">
      <c r="A14" s="192" t="s">
        <v>391</v>
      </c>
      <c r="B14" s="193" t="str">
        <f>[26]СводПоСметам2019!C5</f>
        <v>Устройство узлов коммерческого учёта тепловой энергии в точках поставки в тепловой камере ТК-10</v>
      </c>
      <c r="C14" s="194" t="s">
        <v>427</v>
      </c>
      <c r="D14" s="195" t="s">
        <v>428</v>
      </c>
      <c r="E14" s="196" t="s">
        <v>429</v>
      </c>
      <c r="F14" s="197" t="s">
        <v>430</v>
      </c>
      <c r="G14" s="198">
        <f>[26]РсчтПланаУУТЭНа2019год!I13</f>
        <v>3.3422999128288201E-2</v>
      </c>
      <c r="H14" s="198">
        <v>0</v>
      </c>
      <c r="I14" s="197">
        <v>2020</v>
      </c>
      <c r="J14" s="197">
        <v>2020</v>
      </c>
      <c r="K14" s="199">
        <f t="shared" ref="K14:K19" si="0">SUM(L14:Q14)</f>
        <v>2434.6580162519999</v>
      </c>
      <c r="L14" s="199">
        <v>0</v>
      </c>
      <c r="M14" s="199">
        <f>[26]СводПоСметам2019!H5*1.2</f>
        <v>2434.6580162519999</v>
      </c>
      <c r="N14" s="199">
        <f>[26]СводПоСметам2019!I5</f>
        <v>0</v>
      </c>
      <c r="O14" s="199">
        <f>[26]СводПоСметам2019!J5</f>
        <v>0</v>
      </c>
      <c r="P14" s="199">
        <f>[26]СводПоСметам2019!K5</f>
        <v>0</v>
      </c>
      <c r="Q14" s="199">
        <f>[26]СводПоСметам2019!L5</f>
        <v>0</v>
      </c>
      <c r="R14" s="200">
        <f t="shared" ref="R14:R19" si="1">K14-L14-M14-N14-O14-P14-Q14</f>
        <v>0</v>
      </c>
      <c r="S14" s="200">
        <v>0</v>
      </c>
    </row>
    <row r="15" spans="1:135" s="29" customFormat="1" ht="148.5" customHeight="1" x14ac:dyDescent="0.25">
      <c r="A15" s="192" t="s">
        <v>392</v>
      </c>
      <c r="B15" s="193" t="str">
        <f>[26]СводПоСметам2019!C6</f>
        <v>Устройство узла коммерческого учёта тепловой энергии в точках поставки в теплопункте на ВНС Котельной</v>
      </c>
      <c r="C15" s="194" t="s">
        <v>427</v>
      </c>
      <c r="D15" s="195" t="s">
        <v>431</v>
      </c>
      <c r="E15" s="196" t="s">
        <v>429</v>
      </c>
      <c r="F15" s="197" t="str">
        <f>F14</f>
        <v xml:space="preserve">доля потерь, % </v>
      </c>
      <c r="G15" s="198">
        <f>[26]РсчтПланаУУТЭНа2019год!J15</f>
        <v>3.913063067993211E-2</v>
      </c>
      <c r="H15" s="198">
        <v>0</v>
      </c>
      <c r="I15" s="197">
        <v>2022</v>
      </c>
      <c r="J15" s="197">
        <v>2022</v>
      </c>
      <c r="K15" s="199">
        <f t="shared" si="0"/>
        <v>1791.6243399579296</v>
      </c>
      <c r="L15" s="199">
        <v>0</v>
      </c>
      <c r="M15" s="199">
        <f>[26]СводПоСметам2019!H6</f>
        <v>0</v>
      </c>
      <c r="N15" s="199">
        <f>[26]СводПоСметам2019!I6</f>
        <v>0</v>
      </c>
      <c r="O15" s="199">
        <f>[26]СводПоСметам2019!J6*1.2</f>
        <v>1791.6243399579296</v>
      </c>
      <c r="P15" s="199">
        <f>[26]СводПоСметам2019!K6</f>
        <v>0</v>
      </c>
      <c r="Q15" s="199">
        <f>[26]СводПоСметам2019!L6</f>
        <v>0</v>
      </c>
      <c r="R15" s="200">
        <f t="shared" si="1"/>
        <v>0</v>
      </c>
      <c r="S15" s="200">
        <v>0</v>
      </c>
    </row>
    <row r="16" spans="1:135" s="29" customFormat="1" ht="154.5" customHeight="1" x14ac:dyDescent="0.25">
      <c r="A16" s="192" t="s">
        <v>393</v>
      </c>
      <c r="B16" s="193" t="str">
        <f>[26]СводПоСметам2019!C7</f>
        <v xml:space="preserve">Устройство узла коммерческого учёта тепловой энергии в точке поставки в тепловой камере ТК-8 </v>
      </c>
      <c r="C16" s="194" t="s">
        <v>427</v>
      </c>
      <c r="D16" s="195" t="s">
        <v>432</v>
      </c>
      <c r="E16" s="196" t="s">
        <v>429</v>
      </c>
      <c r="F16" s="197" t="str">
        <f>F15</f>
        <v xml:space="preserve">доля потерь, % </v>
      </c>
      <c r="G16" s="201">
        <f>[26]РсчтПланаУУТЭНа2019год!H16</f>
        <v>2.0682837807010877E-3</v>
      </c>
      <c r="H16" s="201">
        <v>0</v>
      </c>
      <c r="I16" s="197">
        <v>2021</v>
      </c>
      <c r="J16" s="197">
        <v>2021</v>
      </c>
      <c r="K16" s="199">
        <f t="shared" si="0"/>
        <v>1066.7220537571766</v>
      </c>
      <c r="L16" s="199">
        <v>0</v>
      </c>
      <c r="M16" s="199">
        <f>[26]СводПоСметам2019!H7</f>
        <v>0</v>
      </c>
      <c r="N16" s="199">
        <f>[26]СводПоСметам2019!I7</f>
        <v>0</v>
      </c>
      <c r="O16" s="199">
        <f>[26]СводПоСметам2019!J7</f>
        <v>0</v>
      </c>
      <c r="P16" s="199">
        <f>[26]СводПоСметам2019!K7*1.2</f>
        <v>1066.7220537571766</v>
      </c>
      <c r="Q16" s="199">
        <f>[26]СводПоСметам2019!L7</f>
        <v>0</v>
      </c>
      <c r="R16" s="200">
        <f>K16-L16-M16-N16-O16-P16-Q16</f>
        <v>0</v>
      </c>
      <c r="S16" s="200">
        <v>0</v>
      </c>
      <c r="V16" s="29" t="s">
        <v>433</v>
      </c>
    </row>
    <row r="17" spans="1:22" s="29" customFormat="1" ht="132" x14ac:dyDescent="0.25">
      <c r="A17" s="192" t="s">
        <v>394</v>
      </c>
      <c r="B17" s="193" t="str">
        <f>[26]СводПоСметам2019!C8</f>
        <v>Устройство узла коммерческого учёта тепловой энергии в точке поставки на здание ООО "СМТ" (Днепропетровский пр.,5 стр.1)</v>
      </c>
      <c r="C17" s="194" t="s">
        <v>427</v>
      </c>
      <c r="D17" s="195" t="s">
        <v>434</v>
      </c>
      <c r="E17" s="196" t="s">
        <v>429</v>
      </c>
      <c r="F17" s="197" t="str">
        <f>F16</f>
        <v xml:space="preserve">доля потерь, % </v>
      </c>
      <c r="G17" s="201">
        <f>[26]РсчтПланаУУТЭНа2019год!H17</f>
        <v>1.9465088563594166E-2</v>
      </c>
      <c r="H17" s="201">
        <v>0</v>
      </c>
      <c r="I17" s="197">
        <v>2020</v>
      </c>
      <c r="J17" s="197">
        <v>2020</v>
      </c>
      <c r="K17" s="199">
        <f t="shared" si="0"/>
        <v>1143.809320332</v>
      </c>
      <c r="L17" s="199">
        <v>0</v>
      </c>
      <c r="M17" s="199">
        <f>[26]СводПоСметам2019!H8*1.2</f>
        <v>1143.809320332</v>
      </c>
      <c r="N17" s="199">
        <f>[26]СводПоСметам2019!I8</f>
        <v>0</v>
      </c>
      <c r="O17" s="199">
        <f>[26]СводПоСметам2019!J8</f>
        <v>0</v>
      </c>
      <c r="P17" s="199">
        <f>[26]СводПоСметам2019!K8</f>
        <v>0</v>
      </c>
      <c r="Q17" s="199">
        <f>[26]СводПоСметам2019!L8</f>
        <v>0</v>
      </c>
      <c r="R17" s="200">
        <f t="shared" si="1"/>
        <v>0</v>
      </c>
      <c r="S17" s="200">
        <v>0</v>
      </c>
      <c r="V17" s="29" t="s">
        <v>435</v>
      </c>
    </row>
    <row r="18" spans="1:22" s="29" customFormat="1" ht="174.75" customHeight="1" x14ac:dyDescent="0.25">
      <c r="A18" s="192" t="s">
        <v>395</v>
      </c>
      <c r="B18" s="193" t="str">
        <f>[26]СводПоСметам2019!C9</f>
        <v>Устройство узла коммерческого учёта тепловой энергии в точке поставки  на здание ООО "СМТ" (Днепропетровский пр.,7)</v>
      </c>
      <c r="C18" s="194" t="s">
        <v>427</v>
      </c>
      <c r="D18" s="195" t="s">
        <v>436</v>
      </c>
      <c r="E18" s="196" t="s">
        <v>429</v>
      </c>
      <c r="F18" s="197" t="str">
        <f>F17</f>
        <v xml:space="preserve">доля потерь, % </v>
      </c>
      <c r="G18" s="201">
        <f>[26]РсчтПланаУУТЭНа2019год!H18</f>
        <v>1.3711889161853383E-2</v>
      </c>
      <c r="H18" s="201">
        <v>0</v>
      </c>
      <c r="I18" s="197">
        <v>2023</v>
      </c>
      <c r="J18" s="197">
        <v>2023</v>
      </c>
      <c r="K18" s="199">
        <f t="shared" si="0"/>
        <v>1498.4996815425595</v>
      </c>
      <c r="L18" s="199">
        <v>0</v>
      </c>
      <c r="M18" s="199">
        <f>[26]СводПоСметам2019!H9</f>
        <v>0</v>
      </c>
      <c r="N18" s="199">
        <f>[26]СводПоСметам2019!I9*1.2</f>
        <v>1498.4996815425595</v>
      </c>
      <c r="O18" s="199">
        <f>[26]СводПоСметам2019!J9</f>
        <v>0</v>
      </c>
      <c r="P18" s="199">
        <f>[26]СводПоСметам2019!K9</f>
        <v>0</v>
      </c>
      <c r="Q18" s="199">
        <f>[26]СводПоСметам2019!L9</f>
        <v>0</v>
      </c>
      <c r="R18" s="200">
        <f>K18-L18-M18-N18-O18-P18-Q18</f>
        <v>0</v>
      </c>
      <c r="S18" s="200">
        <v>0</v>
      </c>
    </row>
    <row r="19" spans="1:22" s="29" customFormat="1" ht="115.5" x14ac:dyDescent="0.25">
      <c r="A19" s="192" t="s">
        <v>396</v>
      </c>
      <c r="B19" s="202" t="str">
        <f>[26]СводПоСметам2019!C10</f>
        <v xml:space="preserve">Устройство узла коммерческого учёта в тепловой камере ТК-29 </v>
      </c>
      <c r="C19" s="194" t="s">
        <v>427</v>
      </c>
      <c r="D19" s="195" t="s">
        <v>437</v>
      </c>
      <c r="E19" s="196" t="s">
        <v>429</v>
      </c>
      <c r="F19" s="197" t="str">
        <f>F18</f>
        <v xml:space="preserve">доля потерь, % </v>
      </c>
      <c r="G19" s="201">
        <f>[26]РсчтПланаУУТЭНа2019год!H19</f>
        <v>2.7384555785354498E-2</v>
      </c>
      <c r="H19" s="201">
        <v>0</v>
      </c>
      <c r="I19" s="197">
        <v>2024</v>
      </c>
      <c r="J19" s="197">
        <v>2024</v>
      </c>
      <c r="K19" s="199">
        <f t="shared" si="0"/>
        <v>859.76489698964951</v>
      </c>
      <c r="L19" s="199">
        <v>0</v>
      </c>
      <c r="M19" s="199">
        <f>[26]СводПоСметам2019!H10</f>
        <v>0</v>
      </c>
      <c r="N19" s="199">
        <f>[26]СводПоСметам2019!I10</f>
        <v>0</v>
      </c>
      <c r="O19" s="199">
        <f>[26]СводПоСметам2019!J10</f>
        <v>0</v>
      </c>
      <c r="P19" s="199">
        <f>[26]СводПоСметам2019!K10</f>
        <v>0</v>
      </c>
      <c r="Q19" s="199">
        <f>[26]СводПоСметам2019!L10*1.2</f>
        <v>859.76489698964951</v>
      </c>
      <c r="R19" s="200">
        <f t="shared" si="1"/>
        <v>0</v>
      </c>
      <c r="S19" s="200">
        <v>0</v>
      </c>
    </row>
    <row r="20" spans="1:22" ht="17.25" x14ac:dyDescent="0.3">
      <c r="A20" s="593" t="s">
        <v>438</v>
      </c>
      <c r="B20" s="593"/>
      <c r="C20" s="593"/>
      <c r="D20" s="593"/>
      <c r="E20" s="593"/>
      <c r="F20" s="593"/>
      <c r="G20" s="593"/>
      <c r="H20" s="593"/>
      <c r="I20" s="593"/>
      <c r="J20" s="593"/>
      <c r="K20" s="203">
        <f t="shared" ref="K20:S20" si="2">SUM(K14:K19)</f>
        <v>8795.0783088313146</v>
      </c>
      <c r="L20" s="203">
        <f t="shared" si="2"/>
        <v>0</v>
      </c>
      <c r="M20" s="200">
        <f t="shared" si="2"/>
        <v>3578.4673365839999</v>
      </c>
      <c r="N20" s="200">
        <f t="shared" si="2"/>
        <v>1498.4996815425595</v>
      </c>
      <c r="O20" s="200">
        <f t="shared" si="2"/>
        <v>1791.6243399579296</v>
      </c>
      <c r="P20" s="200">
        <f t="shared" si="2"/>
        <v>1066.7220537571766</v>
      </c>
      <c r="Q20" s="200">
        <f t="shared" si="2"/>
        <v>859.76489698964951</v>
      </c>
      <c r="R20" s="200">
        <f t="shared" si="2"/>
        <v>0</v>
      </c>
      <c r="S20" s="203">
        <f t="shared" si="2"/>
        <v>0</v>
      </c>
    </row>
    <row r="21" spans="1:22" ht="16.5" x14ac:dyDescent="0.25">
      <c r="A21" s="583" t="s">
        <v>439</v>
      </c>
      <c r="B21" s="583"/>
      <c r="C21" s="583"/>
      <c r="D21" s="583"/>
      <c r="E21" s="583"/>
      <c r="F21" s="583"/>
      <c r="G21" s="583"/>
      <c r="H21" s="583"/>
      <c r="I21" s="583"/>
      <c r="J21" s="583"/>
      <c r="K21" s="203">
        <f>K20</f>
        <v>8795.0783088313146</v>
      </c>
      <c r="L21" s="203">
        <f t="shared" ref="L21:S21" si="3">L20</f>
        <v>0</v>
      </c>
      <c r="M21" s="203">
        <f t="shared" si="3"/>
        <v>3578.4673365839999</v>
      </c>
      <c r="N21" s="203">
        <f t="shared" si="3"/>
        <v>1498.4996815425595</v>
      </c>
      <c r="O21" s="203">
        <f t="shared" si="3"/>
        <v>1791.6243399579296</v>
      </c>
      <c r="P21" s="203">
        <f t="shared" si="3"/>
        <v>1066.7220537571766</v>
      </c>
      <c r="Q21" s="203">
        <f t="shared" si="3"/>
        <v>859.76489698964951</v>
      </c>
      <c r="R21" s="203">
        <f t="shared" si="3"/>
        <v>0</v>
      </c>
      <c r="S21" s="203">
        <f t="shared" si="3"/>
        <v>0</v>
      </c>
    </row>
    <row r="22" spans="1:22" ht="20.25" customHeight="1" x14ac:dyDescent="0.3">
      <c r="A22" s="584" t="s">
        <v>440</v>
      </c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</row>
    <row r="23" spans="1:22" s="206" customFormat="1" ht="18.75" x14ac:dyDescent="0.3">
      <c r="A23" s="205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</row>
    <row r="24" spans="1:22" s="206" customFormat="1" ht="18.75" x14ac:dyDescent="0.3">
      <c r="A24" s="205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</row>
    <row r="25" spans="1:22" s="206" customFormat="1" ht="18.75" x14ac:dyDescent="0.3">
      <c r="A25" s="205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18"/>
    </row>
    <row r="26" spans="1:22" s="206" customFormat="1" ht="18.75" x14ac:dyDescent="0.3">
      <c r="A26" s="205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</row>
    <row r="27" spans="1:22" s="206" customFormat="1" ht="18.75" x14ac:dyDescent="0.3">
      <c r="A27" s="221" t="str">
        <f>'3 ИП-ТС_z'!A24:J24</f>
        <v>Главный инженер                                           С.Н.Зуев</v>
      </c>
      <c r="B27" s="222"/>
      <c r="C27" s="222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22"/>
    </row>
    <row r="28" spans="1:22" s="206" customFormat="1" ht="18.75" x14ac:dyDescent="0.3">
      <c r="A28" s="221"/>
      <c r="B28" s="244" t="s">
        <v>451</v>
      </c>
      <c r="C28" s="222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22"/>
    </row>
    <row r="29" spans="1:22" s="206" customFormat="1" ht="18.75" x14ac:dyDescent="0.3">
      <c r="A29" s="221"/>
      <c r="B29" s="222"/>
      <c r="C29" s="222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22"/>
    </row>
    <row r="30" spans="1:22" s="206" customFormat="1" ht="15.75" x14ac:dyDescent="0.25">
      <c r="A30" s="221"/>
      <c r="B30" s="222"/>
      <c r="C30" s="222"/>
      <c r="G30" s="207"/>
      <c r="H30" s="207"/>
      <c r="I30" s="208"/>
      <c r="J30" s="209"/>
      <c r="K30" s="210"/>
      <c r="L30" s="211"/>
      <c r="M30" s="212"/>
      <c r="N30" s="212"/>
      <c r="O30" s="212"/>
      <c r="P30" s="212"/>
      <c r="Q30" s="212"/>
      <c r="R30" s="212"/>
      <c r="S30" s="207"/>
      <c r="T30" s="222"/>
    </row>
    <row r="31" spans="1:22" s="206" customFormat="1" ht="16.5" x14ac:dyDescent="0.25">
      <c r="A31" s="221"/>
      <c r="B31" s="222"/>
      <c r="C31" s="222"/>
      <c r="G31" s="207"/>
      <c r="H31" s="207"/>
      <c r="I31" s="213" t="s">
        <v>216</v>
      </c>
      <c r="J31" s="214" t="s">
        <v>441</v>
      </c>
      <c r="K31" s="215">
        <f>K20/1.2</f>
        <v>7329.2319240260958</v>
      </c>
      <c r="L31" s="215"/>
      <c r="M31" s="215">
        <f t="shared" ref="M31:R32" si="4">M20/1.2</f>
        <v>2982.0561138200001</v>
      </c>
      <c r="N31" s="215">
        <f t="shared" si="4"/>
        <v>1248.7497346187997</v>
      </c>
      <c r="O31" s="215">
        <f t="shared" si="4"/>
        <v>1493.0202832982748</v>
      </c>
      <c r="P31" s="215">
        <f t="shared" si="4"/>
        <v>888.93504479764715</v>
      </c>
      <c r="Q31" s="215">
        <f t="shared" si="4"/>
        <v>716.4707474913746</v>
      </c>
      <c r="R31" s="216">
        <f t="shared" si="4"/>
        <v>0</v>
      </c>
      <c r="S31" s="207"/>
      <c r="T31" s="222"/>
    </row>
    <row r="32" spans="1:22" s="206" customFormat="1" ht="16.5" x14ac:dyDescent="0.25">
      <c r="A32" s="221"/>
      <c r="B32" s="222"/>
      <c r="C32" s="222"/>
      <c r="G32" s="207"/>
      <c r="H32" s="207"/>
      <c r="I32" s="213" t="s">
        <v>216</v>
      </c>
      <c r="J32" s="217" t="s">
        <v>442</v>
      </c>
      <c r="K32" s="215">
        <f>K21/1.2</f>
        <v>7329.2319240260958</v>
      </c>
      <c r="L32" s="215"/>
      <c r="M32" s="215">
        <f t="shared" si="4"/>
        <v>2982.0561138200001</v>
      </c>
      <c r="N32" s="215">
        <f t="shared" si="4"/>
        <v>1248.7497346187997</v>
      </c>
      <c r="O32" s="215">
        <f t="shared" si="4"/>
        <v>1493.0202832982748</v>
      </c>
      <c r="P32" s="215">
        <f t="shared" si="4"/>
        <v>888.93504479764715</v>
      </c>
      <c r="Q32" s="215">
        <f t="shared" si="4"/>
        <v>716.4707474913746</v>
      </c>
      <c r="R32" s="216">
        <f t="shared" si="4"/>
        <v>0</v>
      </c>
      <c r="S32" s="207"/>
      <c r="T32" s="222"/>
    </row>
    <row r="33" spans="1:20" s="206" customFormat="1" ht="15.75" x14ac:dyDescent="0.25">
      <c r="A33" s="221"/>
      <c r="B33" s="222"/>
      <c r="C33" s="222"/>
      <c r="G33" s="207"/>
      <c r="H33" s="207"/>
      <c r="K33" s="219"/>
      <c r="L33" s="207"/>
      <c r="M33" s="220"/>
      <c r="N33" s="220"/>
      <c r="O33" s="220"/>
      <c r="P33" s="220"/>
      <c r="Q33" s="220"/>
      <c r="R33" s="220"/>
      <c r="S33" s="207"/>
      <c r="T33" s="222"/>
    </row>
    <row r="34" spans="1:20" s="206" customFormat="1" ht="16.5" customHeight="1" x14ac:dyDescent="0.25">
      <c r="A34" s="221"/>
      <c r="B34" s="222"/>
      <c r="C34" s="222"/>
      <c r="D34" s="222"/>
      <c r="E34" s="222"/>
      <c r="F34" s="222"/>
      <c r="G34" s="207"/>
      <c r="H34" s="207"/>
      <c r="K34" s="223">
        <f>K31</f>
        <v>7329.2319240260958</v>
      </c>
      <c r="L34" s="207"/>
      <c r="M34" s="220"/>
      <c r="N34" s="220"/>
      <c r="O34" s="220"/>
      <c r="P34" s="220"/>
      <c r="Q34" s="220"/>
      <c r="R34" s="220"/>
      <c r="S34" s="207"/>
      <c r="T34" s="222"/>
    </row>
    <row r="35" spans="1:20" s="206" customFormat="1" ht="16.5" customHeight="1" x14ac:dyDescent="0.25">
      <c r="A35" s="221"/>
      <c r="B35" s="222"/>
      <c r="C35" s="222"/>
      <c r="D35" s="222"/>
      <c r="E35" s="222"/>
      <c r="F35" s="222"/>
      <c r="M35" s="224"/>
      <c r="N35" s="224"/>
      <c r="O35" s="224"/>
      <c r="P35" s="224"/>
      <c r="Q35" s="224"/>
      <c r="R35" s="205"/>
      <c r="S35" s="219">
        <f>K21-R21</f>
        <v>8795.0783088313146</v>
      </c>
      <c r="T35" s="222"/>
    </row>
    <row r="36" spans="1:20" s="206" customFormat="1" ht="15.75" x14ac:dyDescent="0.25">
      <c r="A36" s="221"/>
      <c r="B36" s="222"/>
      <c r="C36" s="222"/>
      <c r="D36" s="222"/>
      <c r="E36" s="222"/>
      <c r="F36" s="222"/>
      <c r="M36" s="224"/>
      <c r="N36" s="224"/>
      <c r="O36" s="224"/>
      <c r="P36" s="224"/>
      <c r="Q36" s="224"/>
      <c r="R36" s="225">
        <f>R21/1.2</f>
        <v>0</v>
      </c>
      <c r="S36" s="219">
        <f>S35/1.2</f>
        <v>7329.2319240260958</v>
      </c>
      <c r="T36" s="222"/>
    </row>
    <row r="37" spans="1:20" s="206" customFormat="1" ht="15.75" x14ac:dyDescent="0.25">
      <c r="A37" s="221"/>
      <c r="B37" s="222"/>
      <c r="C37" s="222"/>
      <c r="D37" s="222"/>
      <c r="E37" s="222"/>
      <c r="F37" s="222"/>
      <c r="M37" s="205"/>
      <c r="N37" s="205"/>
      <c r="O37" s="205"/>
      <c r="P37" s="205"/>
      <c r="Q37" s="205"/>
      <c r="R37" s="205"/>
      <c r="T37" s="222"/>
    </row>
    <row r="38" spans="1:20" s="206" customFormat="1" ht="15.75" x14ac:dyDescent="0.25">
      <c r="A38" s="221"/>
      <c r="B38" s="222"/>
      <c r="C38" s="222"/>
      <c r="D38" s="222"/>
      <c r="E38" s="222"/>
      <c r="F38" s="222"/>
      <c r="L38" s="226"/>
      <c r="M38" s="205"/>
      <c r="N38" s="205"/>
      <c r="O38" s="205"/>
      <c r="P38" s="205"/>
      <c r="Q38" s="205"/>
      <c r="R38" s="205"/>
      <c r="T38" s="222"/>
    </row>
    <row r="39" spans="1:20" s="206" customFormat="1" ht="15.75" x14ac:dyDescent="0.25">
      <c r="A39" s="221"/>
      <c r="B39" s="222"/>
      <c r="C39" s="222"/>
      <c r="D39" s="222"/>
      <c r="E39" s="222"/>
      <c r="F39" s="222"/>
      <c r="G39" s="222"/>
      <c r="H39" s="222"/>
      <c r="L39" s="227">
        <f t="shared" ref="L39:Q39" si="5">L21/1.2</f>
        <v>0</v>
      </c>
      <c r="M39" s="228">
        <f t="shared" si="5"/>
        <v>2982.0561138200001</v>
      </c>
      <c r="N39" s="228">
        <f t="shared" si="5"/>
        <v>1248.7497346187997</v>
      </c>
      <c r="O39" s="228">
        <f t="shared" si="5"/>
        <v>1493.0202832982748</v>
      </c>
      <c r="P39" s="228">
        <f t="shared" si="5"/>
        <v>888.93504479764715</v>
      </c>
      <c r="Q39" s="228">
        <f t="shared" si="5"/>
        <v>716.4707474913746</v>
      </c>
      <c r="R39" s="229">
        <f>SUM(L39:Q39)</f>
        <v>7329.2319240260977</v>
      </c>
      <c r="S39" s="219"/>
      <c r="T39" s="222"/>
    </row>
    <row r="40" spans="1:20" s="206" customFormat="1" ht="16.5" x14ac:dyDescent="0.25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6"/>
      <c r="L40" s="226"/>
      <c r="M40" s="230"/>
      <c r="N40" s="231"/>
      <c r="O40" s="231"/>
      <c r="P40" s="231"/>
      <c r="Q40" s="231"/>
      <c r="R40" s="231"/>
      <c r="S40" s="232"/>
      <c r="T40" s="222"/>
    </row>
    <row r="41" spans="1:20" s="206" customFormat="1" ht="15.75" customHeight="1" x14ac:dyDescent="0.25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M41" s="224" t="s">
        <v>443</v>
      </c>
      <c r="N41" s="224"/>
      <c r="O41" s="224"/>
      <c r="P41" s="224"/>
      <c r="Q41" s="224"/>
      <c r="R41" s="224"/>
      <c r="S41" s="232"/>
      <c r="T41" s="222"/>
    </row>
    <row r="42" spans="1:20" s="206" customFormat="1" ht="16.5" x14ac:dyDescent="0.25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L42" s="233" t="s">
        <v>444</v>
      </c>
      <c r="M42" s="234">
        <v>5399</v>
      </c>
      <c r="N42" s="235">
        <f>M42</f>
        <v>5399</v>
      </c>
      <c r="O42" s="235">
        <f>N42</f>
        <v>5399</v>
      </c>
      <c r="P42" s="235">
        <f>O42</f>
        <v>5399</v>
      </c>
      <c r="Q42" s="235">
        <f>P42</f>
        <v>5399</v>
      </c>
      <c r="R42" s="235">
        <f>SUM(M42:Q42)</f>
        <v>26995</v>
      </c>
      <c r="S42" s="232"/>
      <c r="T42" s="222"/>
    </row>
    <row r="43" spans="1:20" s="206" customFormat="1" ht="16.5" x14ac:dyDescent="0.25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L43" s="236" t="s">
        <v>445</v>
      </c>
      <c r="M43" s="235">
        <v>0</v>
      </c>
      <c r="N43" s="235">
        <v>0</v>
      </c>
      <c r="O43" s="235">
        <f>O21/1.2-O42</f>
        <v>-3905.979716701725</v>
      </c>
      <c r="P43" s="235">
        <f>P21/1.2-P42</f>
        <v>-4510.0649552023533</v>
      </c>
      <c r="Q43" s="235">
        <v>0</v>
      </c>
      <c r="R43" s="235">
        <f>SUM(M43:Q43)</f>
        <v>-8416.0446719040774</v>
      </c>
      <c r="S43" s="232"/>
      <c r="T43" s="222"/>
    </row>
    <row r="44" spans="1:20" s="206" customFormat="1" ht="16.5" x14ac:dyDescent="0.25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L44" s="226"/>
      <c r="M44" s="231"/>
      <c r="N44" s="231"/>
      <c r="O44" s="231"/>
      <c r="P44" s="231"/>
      <c r="Q44" s="231"/>
      <c r="R44" s="231"/>
      <c r="S44" s="232"/>
      <c r="T44" s="222"/>
    </row>
    <row r="45" spans="1:20" s="206" customFormat="1" ht="16.5" x14ac:dyDescent="0.25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L45" s="226"/>
      <c r="M45" s="231"/>
      <c r="N45" s="231"/>
      <c r="O45" s="231"/>
      <c r="P45" s="231"/>
      <c r="Q45" s="231"/>
      <c r="R45" s="231"/>
      <c r="S45" s="232"/>
      <c r="T45" s="222"/>
    </row>
    <row r="46" spans="1:20" s="206" customFormat="1" ht="16.5" x14ac:dyDescent="0.25">
      <c r="A46" s="221"/>
      <c r="B46" s="222"/>
      <c r="C46" s="222"/>
      <c r="D46" s="237" t="s">
        <v>184</v>
      </c>
      <c r="F46" s="222"/>
      <c r="G46" s="222"/>
      <c r="H46" s="585" t="s">
        <v>423</v>
      </c>
      <c r="I46" s="585" t="s">
        <v>190</v>
      </c>
      <c r="J46" s="585" t="s">
        <v>189</v>
      </c>
      <c r="K46" s="585"/>
      <c r="L46" s="585"/>
      <c r="M46" s="585"/>
      <c r="N46" s="585"/>
      <c r="O46" s="585"/>
      <c r="P46" s="585"/>
      <c r="Q46" s="585"/>
      <c r="R46" s="231"/>
      <c r="S46" s="232"/>
      <c r="T46" s="222"/>
    </row>
    <row r="47" spans="1:20" s="206" customFormat="1" ht="16.5" x14ac:dyDescent="0.25">
      <c r="A47" s="221"/>
      <c r="B47" s="222"/>
      <c r="C47" s="222"/>
      <c r="D47" s="237" t="s">
        <v>183</v>
      </c>
      <c r="F47" s="222"/>
      <c r="G47" s="222"/>
      <c r="H47" s="585"/>
      <c r="I47" s="585"/>
      <c r="J47" s="585" t="s">
        <v>188</v>
      </c>
      <c r="K47" s="585"/>
      <c r="L47" s="585" t="s">
        <v>108</v>
      </c>
      <c r="M47" s="586"/>
      <c r="N47" s="586"/>
      <c r="O47" s="586"/>
      <c r="P47" s="586"/>
      <c r="Q47" s="586"/>
      <c r="R47" s="231"/>
      <c r="S47" s="232"/>
      <c r="T47" s="222"/>
    </row>
    <row r="48" spans="1:20" s="206" customFormat="1" ht="63" x14ac:dyDescent="0.25">
      <c r="A48" s="221"/>
      <c r="B48" s="222"/>
      <c r="C48" s="222"/>
      <c r="D48" s="237" t="s">
        <v>182</v>
      </c>
      <c r="F48" s="222"/>
      <c r="G48" s="222"/>
      <c r="H48" s="585"/>
      <c r="I48" s="585"/>
      <c r="J48" s="238" t="s">
        <v>446</v>
      </c>
      <c r="K48" s="238" t="s">
        <v>446</v>
      </c>
      <c r="L48" s="585"/>
      <c r="M48" s="189">
        <v>2020</v>
      </c>
      <c r="N48" s="189">
        <v>2021</v>
      </c>
      <c r="O48" s="189">
        <v>2022</v>
      </c>
      <c r="P48" s="189">
        <v>2023</v>
      </c>
      <c r="Q48" s="189">
        <v>2024</v>
      </c>
      <c r="R48" s="231"/>
      <c r="S48" s="232"/>
      <c r="T48" s="222"/>
    </row>
    <row r="49" spans="1:20" s="206" customFormat="1" ht="126" x14ac:dyDescent="0.25">
      <c r="A49" s="221"/>
      <c r="B49" s="222"/>
      <c r="C49" s="222"/>
      <c r="D49" s="237" t="s">
        <v>180</v>
      </c>
      <c r="F49" s="222"/>
      <c r="G49" s="222"/>
      <c r="H49" s="585"/>
      <c r="I49" s="585"/>
      <c r="J49" s="239" t="s">
        <v>447</v>
      </c>
      <c r="K49" s="239"/>
      <c r="L49" s="585"/>
      <c r="M49" s="240"/>
      <c r="N49" s="240"/>
      <c r="O49" s="240"/>
      <c r="P49" s="240"/>
      <c r="Q49" s="240"/>
      <c r="R49" s="231"/>
      <c r="S49" s="232"/>
      <c r="T49" s="222"/>
    </row>
    <row r="50" spans="1:20" s="206" customFormat="1" ht="31.5" x14ac:dyDescent="0.25">
      <c r="A50" s="221"/>
      <c r="B50" s="222"/>
      <c r="C50" s="222"/>
      <c r="D50" s="237" t="s">
        <v>178</v>
      </c>
      <c r="F50" s="222"/>
      <c r="G50" s="222"/>
      <c r="H50" s="238">
        <v>1</v>
      </c>
      <c r="I50" s="238">
        <v>2</v>
      </c>
      <c r="J50" s="238">
        <v>3</v>
      </c>
      <c r="K50" s="238">
        <v>4</v>
      </c>
      <c r="L50" s="238">
        <v>5</v>
      </c>
      <c r="M50" s="189">
        <v>6</v>
      </c>
      <c r="N50" s="189">
        <v>7</v>
      </c>
      <c r="O50" s="189">
        <v>8</v>
      </c>
      <c r="P50" s="189">
        <v>9</v>
      </c>
      <c r="Q50" s="189">
        <v>10</v>
      </c>
      <c r="R50" s="231"/>
      <c r="S50" s="232"/>
      <c r="T50" s="222"/>
    </row>
    <row r="51" spans="1:20" s="206" customFormat="1" ht="16.5" x14ac:dyDescent="0.25">
      <c r="A51" s="221"/>
      <c r="B51" s="222"/>
      <c r="C51" s="222"/>
      <c r="D51" s="237" t="s">
        <v>176</v>
      </c>
      <c r="F51" s="222"/>
      <c r="G51" s="222"/>
      <c r="H51" s="238" t="s">
        <v>185</v>
      </c>
      <c r="J51" s="241"/>
      <c r="K51" s="241"/>
      <c r="L51" s="241"/>
      <c r="M51" s="242"/>
      <c r="N51" s="242"/>
      <c r="O51" s="242"/>
      <c r="P51" s="242"/>
      <c r="Q51" s="242"/>
      <c r="R51" s="231"/>
      <c r="S51" s="232"/>
      <c r="T51" s="222"/>
    </row>
    <row r="52" spans="1:20" s="206" customFormat="1" ht="16.5" x14ac:dyDescent="0.25">
      <c r="A52" s="221"/>
      <c r="B52" s="222"/>
      <c r="C52" s="222"/>
      <c r="D52" s="237" t="s">
        <v>448</v>
      </c>
      <c r="F52" s="222"/>
      <c r="G52" s="222"/>
      <c r="H52" s="238" t="s">
        <v>61</v>
      </c>
      <c r="J52" s="241"/>
      <c r="K52" s="241"/>
      <c r="L52" s="241"/>
      <c r="M52" s="242"/>
      <c r="N52" s="242"/>
      <c r="O52" s="242"/>
      <c r="P52" s="242"/>
      <c r="Q52" s="242"/>
      <c r="R52" s="231"/>
      <c r="S52" s="232"/>
      <c r="T52" s="222"/>
    </row>
    <row r="53" spans="1:20" s="206" customFormat="1" ht="16.5" x14ac:dyDescent="0.25">
      <c r="A53" s="221"/>
      <c r="B53" s="222"/>
      <c r="C53" s="222"/>
      <c r="D53" s="237" t="s">
        <v>172</v>
      </c>
      <c r="F53" s="222"/>
      <c r="G53" s="222"/>
      <c r="H53" s="238" t="s">
        <v>63</v>
      </c>
      <c r="J53" s="241"/>
      <c r="K53" s="241"/>
      <c r="L53" s="241"/>
      <c r="M53" s="242"/>
      <c r="N53" s="242"/>
      <c r="O53" s="242"/>
      <c r="P53" s="242"/>
      <c r="Q53" s="242"/>
      <c r="R53" s="231"/>
      <c r="S53" s="232"/>
      <c r="T53" s="222"/>
    </row>
    <row r="54" spans="1:20" s="206" customFormat="1" ht="16.5" x14ac:dyDescent="0.25">
      <c r="A54" s="221"/>
      <c r="B54" s="222"/>
      <c r="C54" s="222"/>
      <c r="D54" s="237" t="s">
        <v>170</v>
      </c>
      <c r="F54" s="222"/>
      <c r="G54" s="222"/>
      <c r="H54" s="238" t="s">
        <v>181</v>
      </c>
      <c r="J54" s="241"/>
      <c r="K54" s="241"/>
      <c r="L54" s="241"/>
      <c r="M54" s="242"/>
      <c r="N54" s="242"/>
      <c r="O54" s="242"/>
      <c r="P54" s="242"/>
      <c r="Q54" s="242"/>
      <c r="R54" s="231"/>
      <c r="S54" s="232"/>
      <c r="T54" s="222"/>
    </row>
    <row r="55" spans="1:20" s="206" customFormat="1" ht="16.5" x14ac:dyDescent="0.25">
      <c r="A55" s="221"/>
      <c r="B55" s="222"/>
      <c r="C55" s="222"/>
      <c r="D55" s="237" t="s">
        <v>449</v>
      </c>
      <c r="F55" s="222"/>
      <c r="G55" s="222"/>
      <c r="H55" s="238" t="s">
        <v>179</v>
      </c>
      <c r="J55" s="241"/>
      <c r="K55" s="241"/>
      <c r="L55" s="241"/>
      <c r="M55" s="242"/>
      <c r="N55" s="242"/>
      <c r="O55" s="242"/>
      <c r="P55" s="242"/>
      <c r="Q55" s="242"/>
      <c r="R55" s="231"/>
      <c r="S55" s="232"/>
      <c r="T55" s="222"/>
    </row>
    <row r="56" spans="1:20" s="206" customFormat="1" ht="31.5" x14ac:dyDescent="0.25">
      <c r="A56" s="221"/>
      <c r="B56" s="222"/>
      <c r="C56" s="222"/>
      <c r="D56" s="237" t="s">
        <v>166</v>
      </c>
      <c r="F56" s="222"/>
      <c r="G56" s="222"/>
      <c r="H56" s="238" t="s">
        <v>177</v>
      </c>
      <c r="J56" s="241"/>
      <c r="K56" s="241"/>
      <c r="L56" s="241"/>
      <c r="M56" s="242"/>
      <c r="N56" s="242"/>
      <c r="O56" s="242"/>
      <c r="P56" s="242"/>
      <c r="Q56" s="242"/>
      <c r="R56" s="231"/>
      <c r="S56" s="232"/>
      <c r="T56" s="222"/>
    </row>
    <row r="57" spans="1:20" s="206" customFormat="1" ht="16.5" x14ac:dyDescent="0.25">
      <c r="A57" s="221"/>
      <c r="B57" s="222"/>
      <c r="C57" s="222"/>
      <c r="D57" s="222"/>
      <c r="E57" s="237" t="s">
        <v>450</v>
      </c>
      <c r="F57" s="222"/>
      <c r="G57" s="222"/>
      <c r="H57" s="238" t="s">
        <v>175</v>
      </c>
      <c r="J57" s="241"/>
      <c r="K57" s="241"/>
      <c r="L57" s="241"/>
      <c r="M57" s="242"/>
      <c r="N57" s="242"/>
      <c r="O57" s="242"/>
      <c r="P57" s="242"/>
      <c r="Q57" s="242"/>
      <c r="R57" s="231"/>
      <c r="S57" s="232"/>
      <c r="T57" s="222"/>
    </row>
    <row r="58" spans="1:20" s="206" customFormat="1" ht="16.5" x14ac:dyDescent="0.25">
      <c r="A58" s="221"/>
      <c r="B58" s="222"/>
      <c r="C58" s="222"/>
      <c r="D58" s="222"/>
      <c r="E58" s="222"/>
      <c r="F58" s="222"/>
      <c r="G58" s="222"/>
      <c r="H58" s="238" t="s">
        <v>173</v>
      </c>
      <c r="J58" s="241"/>
      <c r="K58" s="241"/>
      <c r="L58" s="241"/>
      <c r="M58" s="242"/>
      <c r="N58" s="242"/>
      <c r="O58" s="242"/>
      <c r="P58" s="242"/>
      <c r="Q58" s="242"/>
      <c r="R58" s="231"/>
      <c r="S58" s="232"/>
      <c r="T58" s="222"/>
    </row>
    <row r="59" spans="1:20" s="206" customFormat="1" ht="16.5" x14ac:dyDescent="0.25">
      <c r="A59" s="221"/>
      <c r="B59" s="222"/>
      <c r="C59" s="222"/>
      <c r="D59" s="222"/>
      <c r="E59" s="222"/>
      <c r="F59" s="222"/>
      <c r="G59" s="222"/>
      <c r="H59" s="238" t="s">
        <v>171</v>
      </c>
      <c r="J59" s="241"/>
      <c r="K59" s="241"/>
      <c r="L59" s="241"/>
      <c r="M59" s="242"/>
      <c r="N59" s="242"/>
      <c r="O59" s="242"/>
      <c r="P59" s="242"/>
      <c r="Q59" s="242"/>
      <c r="R59" s="231"/>
      <c r="S59" s="232"/>
      <c r="T59" s="222"/>
    </row>
    <row r="60" spans="1:20" s="206" customFormat="1" ht="18" customHeight="1" x14ac:dyDescent="0.25">
      <c r="A60" s="221"/>
      <c r="B60" s="222"/>
      <c r="C60" s="222"/>
      <c r="D60" s="222"/>
      <c r="E60" s="222"/>
      <c r="F60" s="222"/>
      <c r="G60" s="222"/>
      <c r="H60" s="238" t="s">
        <v>169</v>
      </c>
      <c r="J60" s="241"/>
      <c r="K60" s="241"/>
      <c r="L60" s="241"/>
      <c r="M60" s="242"/>
      <c r="N60" s="242"/>
      <c r="O60" s="242"/>
      <c r="P60" s="242"/>
      <c r="Q60" s="242"/>
      <c r="R60" s="231"/>
      <c r="S60" s="232"/>
      <c r="T60" s="222"/>
    </row>
    <row r="61" spans="1:20" s="206" customFormat="1" ht="16.5" x14ac:dyDescent="0.25">
      <c r="B61" s="245"/>
      <c r="C61" s="245"/>
      <c r="D61" s="222"/>
      <c r="E61" s="222"/>
      <c r="F61" s="222"/>
      <c r="G61" s="222"/>
      <c r="H61" s="238" t="s">
        <v>167</v>
      </c>
      <c r="I61" s="219">
        <f>J61*1.2</f>
        <v>0</v>
      </c>
      <c r="J61" s="241"/>
      <c r="K61" s="241"/>
      <c r="L61" s="241"/>
      <c r="M61" s="242"/>
      <c r="N61" s="242"/>
      <c r="O61" s="242"/>
      <c r="P61" s="242"/>
      <c r="Q61" s="242"/>
      <c r="R61" s="231"/>
      <c r="S61" s="232"/>
    </row>
    <row r="62" spans="1:20" s="206" customFormat="1" ht="16.5" x14ac:dyDescent="0.25">
      <c r="A62" s="205"/>
      <c r="D62" s="222"/>
      <c r="E62" s="222"/>
      <c r="F62" s="222"/>
      <c r="G62" s="222"/>
      <c r="H62" s="238"/>
      <c r="J62" s="241"/>
      <c r="K62" s="241"/>
      <c r="L62" s="241"/>
      <c r="M62" s="242"/>
      <c r="N62" s="242"/>
      <c r="O62" s="242"/>
      <c r="P62" s="242"/>
      <c r="Q62" s="242"/>
      <c r="R62" s="231"/>
      <c r="S62" s="232"/>
    </row>
    <row r="63" spans="1:20" s="206" customFormat="1" ht="16.5" x14ac:dyDescent="0.25">
      <c r="A63" s="205"/>
      <c r="D63" s="222"/>
      <c r="E63" s="222"/>
      <c r="F63" s="222"/>
      <c r="G63" s="222"/>
      <c r="H63" s="222"/>
      <c r="I63" s="222"/>
      <c r="J63" s="222"/>
      <c r="L63" s="226"/>
      <c r="M63" s="231"/>
      <c r="N63" s="231"/>
      <c r="O63" s="231"/>
      <c r="P63" s="231"/>
      <c r="Q63" s="231"/>
      <c r="R63" s="231"/>
      <c r="S63" s="232"/>
    </row>
    <row r="64" spans="1:20" ht="16.5" x14ac:dyDescent="0.25">
      <c r="D64" s="222"/>
      <c r="E64" s="222"/>
      <c r="F64" s="222"/>
      <c r="G64" s="222"/>
      <c r="H64" s="222"/>
      <c r="I64" s="222"/>
      <c r="J64" s="243">
        <f>J62*1.2</f>
        <v>0</v>
      </c>
      <c r="K64" s="226"/>
      <c r="L64" s="226"/>
      <c r="M64" s="230"/>
      <c r="N64" s="231"/>
      <c r="O64" s="231"/>
      <c r="P64" s="231"/>
      <c r="Q64" s="231"/>
      <c r="R64" s="231"/>
      <c r="S64" s="232"/>
    </row>
    <row r="65" spans="4:19" ht="16.5" x14ac:dyDescent="0.25">
      <c r="D65" s="222"/>
      <c r="E65" s="222"/>
      <c r="F65" s="222"/>
      <c r="G65" s="222"/>
      <c r="H65" s="222"/>
      <c r="I65" s="222"/>
      <c r="J65" s="222"/>
      <c r="K65" s="226"/>
      <c r="L65" s="226"/>
      <c r="M65" s="230"/>
      <c r="N65" s="231"/>
      <c r="O65" s="231"/>
      <c r="P65" s="231"/>
      <c r="Q65" s="231"/>
      <c r="R65" s="231"/>
      <c r="S65" s="232"/>
    </row>
    <row r="66" spans="4:19" ht="16.5" x14ac:dyDescent="0.25">
      <c r="D66" s="222"/>
      <c r="E66" s="222"/>
      <c r="F66" s="222"/>
      <c r="G66" s="222"/>
      <c r="H66" s="222"/>
      <c r="I66" s="222"/>
      <c r="J66" s="222"/>
      <c r="K66" s="226"/>
      <c r="L66" s="226"/>
      <c r="M66" s="230"/>
      <c r="N66" s="231"/>
      <c r="O66" s="231"/>
      <c r="P66" s="231"/>
      <c r="Q66" s="231"/>
      <c r="R66" s="231"/>
      <c r="S66" s="232"/>
    </row>
    <row r="67" spans="4:19" ht="16.5" x14ac:dyDescent="0.25">
      <c r="D67" s="222"/>
      <c r="E67" s="222"/>
      <c r="F67" s="222"/>
      <c r="G67" s="222"/>
      <c r="H67" s="222"/>
      <c r="I67" s="222"/>
      <c r="J67" s="222"/>
      <c r="K67" s="226"/>
      <c r="L67" s="226"/>
      <c r="M67" s="230"/>
      <c r="N67" s="231"/>
      <c r="O67" s="231"/>
      <c r="P67" s="231"/>
      <c r="Q67" s="231"/>
      <c r="R67" s="231"/>
      <c r="S67" s="232"/>
    </row>
    <row r="68" spans="4:19" ht="16.5" x14ac:dyDescent="0.25">
      <c r="D68" s="245"/>
      <c r="E68" s="245"/>
      <c r="F68" s="245"/>
      <c r="G68" s="222"/>
      <c r="H68" s="222"/>
      <c r="I68" s="222"/>
      <c r="J68" s="222"/>
      <c r="K68" s="226"/>
      <c r="L68" s="226"/>
      <c r="M68" s="230"/>
      <c r="N68" s="231"/>
      <c r="O68" s="231"/>
      <c r="P68" s="231"/>
      <c r="Q68" s="231"/>
      <c r="R68" s="231"/>
      <c r="S68" s="232"/>
    </row>
    <row r="69" spans="4:19" ht="16.5" x14ac:dyDescent="0.25">
      <c r="D69" s="206"/>
      <c r="E69" s="206"/>
      <c r="F69" s="206"/>
      <c r="G69" s="222"/>
      <c r="H69" s="222"/>
      <c r="I69" s="222"/>
      <c r="J69" s="222"/>
      <c r="K69" s="226"/>
      <c r="L69" s="226"/>
      <c r="M69" s="230"/>
      <c r="N69" s="231"/>
      <c r="O69" s="231"/>
      <c r="P69" s="231"/>
      <c r="Q69" s="231"/>
      <c r="R69" s="231"/>
      <c r="S69" s="232"/>
    </row>
    <row r="70" spans="4:19" ht="16.5" x14ac:dyDescent="0.25">
      <c r="D70" s="206"/>
      <c r="E70" s="206"/>
      <c r="F70" s="206"/>
      <c r="G70" s="222"/>
      <c r="H70" s="222"/>
      <c r="I70" s="222"/>
      <c r="J70" s="222"/>
      <c r="K70" s="226"/>
      <c r="L70" s="226"/>
      <c r="M70" s="230"/>
      <c r="N70" s="231"/>
      <c r="O70" s="231"/>
      <c r="P70" s="231"/>
      <c r="Q70" s="231"/>
      <c r="R70" s="231"/>
      <c r="S70" s="232"/>
    </row>
    <row r="71" spans="4:19" ht="16.5" x14ac:dyDescent="0.25">
      <c r="G71" s="222"/>
      <c r="H71" s="222"/>
      <c r="I71" s="222"/>
      <c r="J71" s="222"/>
      <c r="K71" s="226"/>
      <c r="L71" s="226"/>
      <c r="M71" s="230"/>
      <c r="N71" s="231"/>
      <c r="O71" s="231"/>
      <c r="P71" s="231"/>
      <c r="Q71" s="231"/>
      <c r="R71" s="231"/>
      <c r="S71" s="232"/>
    </row>
    <row r="72" spans="4:19" ht="16.5" x14ac:dyDescent="0.25">
      <c r="G72" s="222"/>
      <c r="H72" s="222"/>
      <c r="I72" s="222"/>
      <c r="J72" s="222"/>
      <c r="K72" s="226"/>
      <c r="L72" s="226"/>
      <c r="M72" s="230"/>
      <c r="N72" s="231"/>
      <c r="O72" s="231"/>
      <c r="P72" s="231"/>
      <c r="Q72" s="231"/>
      <c r="R72" s="231"/>
      <c r="S72" s="232"/>
    </row>
    <row r="73" spans="4:19" ht="15.75" x14ac:dyDescent="0.25">
      <c r="G73" s="245"/>
      <c r="H73" s="245"/>
      <c r="I73" s="245"/>
      <c r="J73" s="245"/>
      <c r="K73" s="206"/>
      <c r="L73" s="206"/>
      <c r="M73" s="244"/>
      <c r="N73" s="244"/>
      <c r="O73" s="244"/>
      <c r="P73" s="244"/>
      <c r="Q73" s="244"/>
      <c r="R73" s="244"/>
      <c r="S73" s="245"/>
    </row>
    <row r="74" spans="4:19" ht="15.75" x14ac:dyDescent="0.25">
      <c r="G74" s="206"/>
      <c r="H74" s="206"/>
      <c r="I74" s="206"/>
      <c r="J74" s="206"/>
      <c r="K74" s="206"/>
      <c r="L74" s="206"/>
      <c r="M74" s="205"/>
      <c r="N74" s="205"/>
      <c r="O74" s="205"/>
      <c r="P74" s="205"/>
      <c r="Q74" s="205"/>
      <c r="R74" s="205"/>
      <c r="S74" s="206"/>
    </row>
    <row r="75" spans="4:19" ht="15.75" x14ac:dyDescent="0.25">
      <c r="G75" s="206"/>
      <c r="H75" s="206"/>
      <c r="I75" s="206"/>
      <c r="J75" s="206"/>
      <c r="K75" s="206"/>
      <c r="L75" s="206"/>
      <c r="M75" s="205"/>
      <c r="N75" s="205"/>
      <c r="O75" s="205"/>
      <c r="P75" s="205"/>
      <c r="Q75" s="205"/>
      <c r="R75" s="205"/>
      <c r="S75" s="206"/>
    </row>
  </sheetData>
  <mergeCells count="29">
    <mergeCell ref="A5:R5"/>
    <mergeCell ref="A6:S6"/>
    <mergeCell ref="A7:S7"/>
    <mergeCell ref="A9:A11"/>
    <mergeCell ref="B9:B11"/>
    <mergeCell ref="C9:C11"/>
    <mergeCell ref="D9:D11"/>
    <mergeCell ref="E9:H9"/>
    <mergeCell ref="I9:I11"/>
    <mergeCell ref="J9:J11"/>
    <mergeCell ref="K9:S9"/>
    <mergeCell ref="E10:E11"/>
    <mergeCell ref="F10:F11"/>
    <mergeCell ref="G10:H10"/>
    <mergeCell ref="K10:K11"/>
    <mergeCell ref="L10:L11"/>
    <mergeCell ref="M10:Q10"/>
    <mergeCell ref="R10:R11"/>
    <mergeCell ref="S10:S11"/>
    <mergeCell ref="A13:S13"/>
    <mergeCell ref="A20:J20"/>
    <mergeCell ref="A21:J21"/>
    <mergeCell ref="A22:S22"/>
    <mergeCell ref="H46:H49"/>
    <mergeCell ref="I46:I49"/>
    <mergeCell ref="J46:Q46"/>
    <mergeCell ref="J47:K47"/>
    <mergeCell ref="L47:L49"/>
    <mergeCell ref="M47:Q47"/>
  </mergeCells>
  <pageMargins left="0.21" right="0.2" top="0.2" bottom="0.23" header="0.2" footer="0.2"/>
  <pageSetup paperSize="9" scale="41" orientation="landscape" r:id="rId1"/>
  <rowBreaks count="1" manualBreakCount="1">
    <brk id="28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E31"/>
  <sheetViews>
    <sheetView view="pageBreakPreview" zoomScale="60" zoomScaleNormal="85" workbookViewId="0">
      <selection activeCell="D31" sqref="D31"/>
    </sheetView>
  </sheetViews>
  <sheetFormatPr defaultRowHeight="15" x14ac:dyDescent="0.25"/>
  <cols>
    <col min="1" max="1" width="5.5703125" style="246" customWidth="1"/>
    <col min="2" max="2" width="36" style="246" customWidth="1"/>
    <col min="3" max="3" width="17" style="246" customWidth="1"/>
    <col min="4" max="4" width="11.5703125" style="246" customWidth="1"/>
    <col min="5" max="5" width="10.140625" style="246" customWidth="1"/>
    <col min="6" max="10" width="12.7109375" style="246" customWidth="1"/>
    <col min="11" max="17" width="9.140625" style="246"/>
    <col min="18" max="18" width="18.42578125" style="246" customWidth="1"/>
    <col min="19" max="256" width="9.140625" style="246"/>
    <col min="257" max="257" width="5.5703125" style="246" customWidth="1"/>
    <col min="258" max="258" width="36" style="246" customWidth="1"/>
    <col min="259" max="259" width="17" style="246" customWidth="1"/>
    <col min="260" max="260" width="11.5703125" style="246" customWidth="1"/>
    <col min="261" max="261" width="10.140625" style="246" customWidth="1"/>
    <col min="262" max="266" width="12.7109375" style="246" customWidth="1"/>
    <col min="267" max="273" width="9.140625" style="246"/>
    <col min="274" max="274" width="18.42578125" style="246" customWidth="1"/>
    <col min="275" max="512" width="9.140625" style="246"/>
    <col min="513" max="513" width="5.5703125" style="246" customWidth="1"/>
    <col min="514" max="514" width="36" style="246" customWidth="1"/>
    <col min="515" max="515" width="17" style="246" customWidth="1"/>
    <col min="516" max="516" width="11.5703125" style="246" customWidth="1"/>
    <col min="517" max="517" width="10.140625" style="246" customWidth="1"/>
    <col min="518" max="522" width="12.7109375" style="246" customWidth="1"/>
    <col min="523" max="529" width="9.140625" style="246"/>
    <col min="530" max="530" width="18.42578125" style="246" customWidth="1"/>
    <col min="531" max="768" width="9.140625" style="246"/>
    <col min="769" max="769" width="5.5703125" style="246" customWidth="1"/>
    <col min="770" max="770" width="36" style="246" customWidth="1"/>
    <col min="771" max="771" width="17" style="246" customWidth="1"/>
    <col min="772" max="772" width="11.5703125" style="246" customWidth="1"/>
    <col min="773" max="773" width="10.140625" style="246" customWidth="1"/>
    <col min="774" max="778" width="12.7109375" style="246" customWidth="1"/>
    <col min="779" max="785" width="9.140625" style="246"/>
    <col min="786" max="786" width="18.42578125" style="246" customWidth="1"/>
    <col min="787" max="1024" width="9.140625" style="246"/>
    <col min="1025" max="1025" width="5.5703125" style="246" customWidth="1"/>
    <col min="1026" max="1026" width="36" style="246" customWidth="1"/>
    <col min="1027" max="1027" width="17" style="246" customWidth="1"/>
    <col min="1028" max="1028" width="11.5703125" style="246" customWidth="1"/>
    <col min="1029" max="1029" width="10.140625" style="246" customWidth="1"/>
    <col min="1030" max="1034" width="12.7109375" style="246" customWidth="1"/>
    <col min="1035" max="1041" width="9.140625" style="246"/>
    <col min="1042" max="1042" width="18.42578125" style="246" customWidth="1"/>
    <col min="1043" max="1280" width="9.140625" style="246"/>
    <col min="1281" max="1281" width="5.5703125" style="246" customWidth="1"/>
    <col min="1282" max="1282" width="36" style="246" customWidth="1"/>
    <col min="1283" max="1283" width="17" style="246" customWidth="1"/>
    <col min="1284" max="1284" width="11.5703125" style="246" customWidth="1"/>
    <col min="1285" max="1285" width="10.140625" style="246" customWidth="1"/>
    <col min="1286" max="1290" width="12.7109375" style="246" customWidth="1"/>
    <col min="1291" max="1297" width="9.140625" style="246"/>
    <col min="1298" max="1298" width="18.42578125" style="246" customWidth="1"/>
    <col min="1299" max="1536" width="9.140625" style="246"/>
    <col min="1537" max="1537" width="5.5703125" style="246" customWidth="1"/>
    <col min="1538" max="1538" width="36" style="246" customWidth="1"/>
    <col min="1539" max="1539" width="17" style="246" customWidth="1"/>
    <col min="1540" max="1540" width="11.5703125" style="246" customWidth="1"/>
    <col min="1541" max="1541" width="10.140625" style="246" customWidth="1"/>
    <col min="1542" max="1546" width="12.7109375" style="246" customWidth="1"/>
    <col min="1547" max="1553" width="9.140625" style="246"/>
    <col min="1554" max="1554" width="18.42578125" style="246" customWidth="1"/>
    <col min="1555" max="1792" width="9.140625" style="246"/>
    <col min="1793" max="1793" width="5.5703125" style="246" customWidth="1"/>
    <col min="1794" max="1794" width="36" style="246" customWidth="1"/>
    <col min="1795" max="1795" width="17" style="246" customWidth="1"/>
    <col min="1796" max="1796" width="11.5703125" style="246" customWidth="1"/>
    <col min="1797" max="1797" width="10.140625" style="246" customWidth="1"/>
    <col min="1798" max="1802" width="12.7109375" style="246" customWidth="1"/>
    <col min="1803" max="1809" width="9.140625" style="246"/>
    <col min="1810" max="1810" width="18.42578125" style="246" customWidth="1"/>
    <col min="1811" max="2048" width="9.140625" style="246"/>
    <col min="2049" max="2049" width="5.5703125" style="246" customWidth="1"/>
    <col min="2050" max="2050" width="36" style="246" customWidth="1"/>
    <col min="2051" max="2051" width="17" style="246" customWidth="1"/>
    <col min="2052" max="2052" width="11.5703125" style="246" customWidth="1"/>
    <col min="2053" max="2053" width="10.140625" style="246" customWidth="1"/>
    <col min="2054" max="2058" width="12.7109375" style="246" customWidth="1"/>
    <col min="2059" max="2065" width="9.140625" style="246"/>
    <col min="2066" max="2066" width="18.42578125" style="246" customWidth="1"/>
    <col min="2067" max="2304" width="9.140625" style="246"/>
    <col min="2305" max="2305" width="5.5703125" style="246" customWidth="1"/>
    <col min="2306" max="2306" width="36" style="246" customWidth="1"/>
    <col min="2307" max="2307" width="17" style="246" customWidth="1"/>
    <col min="2308" max="2308" width="11.5703125" style="246" customWidth="1"/>
    <col min="2309" max="2309" width="10.140625" style="246" customWidth="1"/>
    <col min="2310" max="2314" width="12.7109375" style="246" customWidth="1"/>
    <col min="2315" max="2321" width="9.140625" style="246"/>
    <col min="2322" max="2322" width="18.42578125" style="246" customWidth="1"/>
    <col min="2323" max="2560" width="9.140625" style="246"/>
    <col min="2561" max="2561" width="5.5703125" style="246" customWidth="1"/>
    <col min="2562" max="2562" width="36" style="246" customWidth="1"/>
    <col min="2563" max="2563" width="17" style="246" customWidth="1"/>
    <col min="2564" max="2564" width="11.5703125" style="246" customWidth="1"/>
    <col min="2565" max="2565" width="10.140625" style="246" customWidth="1"/>
    <col min="2566" max="2570" width="12.7109375" style="246" customWidth="1"/>
    <col min="2571" max="2577" width="9.140625" style="246"/>
    <col min="2578" max="2578" width="18.42578125" style="246" customWidth="1"/>
    <col min="2579" max="2816" width="9.140625" style="246"/>
    <col min="2817" max="2817" width="5.5703125" style="246" customWidth="1"/>
    <col min="2818" max="2818" width="36" style="246" customWidth="1"/>
    <col min="2819" max="2819" width="17" style="246" customWidth="1"/>
    <col min="2820" max="2820" width="11.5703125" style="246" customWidth="1"/>
    <col min="2821" max="2821" width="10.140625" style="246" customWidth="1"/>
    <col min="2822" max="2826" width="12.7109375" style="246" customWidth="1"/>
    <col min="2827" max="2833" width="9.140625" style="246"/>
    <col min="2834" max="2834" width="18.42578125" style="246" customWidth="1"/>
    <col min="2835" max="3072" width="9.140625" style="246"/>
    <col min="3073" max="3073" width="5.5703125" style="246" customWidth="1"/>
    <col min="3074" max="3074" width="36" style="246" customWidth="1"/>
    <col min="3075" max="3075" width="17" style="246" customWidth="1"/>
    <col min="3076" max="3076" width="11.5703125" style="246" customWidth="1"/>
    <col min="3077" max="3077" width="10.140625" style="246" customWidth="1"/>
    <col min="3078" max="3082" width="12.7109375" style="246" customWidth="1"/>
    <col min="3083" max="3089" width="9.140625" style="246"/>
    <col min="3090" max="3090" width="18.42578125" style="246" customWidth="1"/>
    <col min="3091" max="3328" width="9.140625" style="246"/>
    <col min="3329" max="3329" width="5.5703125" style="246" customWidth="1"/>
    <col min="3330" max="3330" width="36" style="246" customWidth="1"/>
    <col min="3331" max="3331" width="17" style="246" customWidth="1"/>
    <col min="3332" max="3332" width="11.5703125" style="246" customWidth="1"/>
    <col min="3333" max="3333" width="10.140625" style="246" customWidth="1"/>
    <col min="3334" max="3338" width="12.7109375" style="246" customWidth="1"/>
    <col min="3339" max="3345" width="9.140625" style="246"/>
    <col min="3346" max="3346" width="18.42578125" style="246" customWidth="1"/>
    <col min="3347" max="3584" width="9.140625" style="246"/>
    <col min="3585" max="3585" width="5.5703125" style="246" customWidth="1"/>
    <col min="3586" max="3586" width="36" style="246" customWidth="1"/>
    <col min="3587" max="3587" width="17" style="246" customWidth="1"/>
    <col min="3588" max="3588" width="11.5703125" style="246" customWidth="1"/>
    <col min="3589" max="3589" width="10.140625" style="246" customWidth="1"/>
    <col min="3590" max="3594" width="12.7109375" style="246" customWidth="1"/>
    <col min="3595" max="3601" width="9.140625" style="246"/>
    <col min="3602" max="3602" width="18.42578125" style="246" customWidth="1"/>
    <col min="3603" max="3840" width="9.140625" style="246"/>
    <col min="3841" max="3841" width="5.5703125" style="246" customWidth="1"/>
    <col min="3842" max="3842" width="36" style="246" customWidth="1"/>
    <col min="3843" max="3843" width="17" style="246" customWidth="1"/>
    <col min="3844" max="3844" width="11.5703125" style="246" customWidth="1"/>
    <col min="3845" max="3845" width="10.140625" style="246" customWidth="1"/>
    <col min="3846" max="3850" width="12.7109375" style="246" customWidth="1"/>
    <col min="3851" max="3857" width="9.140625" style="246"/>
    <col min="3858" max="3858" width="18.42578125" style="246" customWidth="1"/>
    <col min="3859" max="4096" width="9.140625" style="246"/>
    <col min="4097" max="4097" width="5.5703125" style="246" customWidth="1"/>
    <col min="4098" max="4098" width="36" style="246" customWidth="1"/>
    <col min="4099" max="4099" width="17" style="246" customWidth="1"/>
    <col min="4100" max="4100" width="11.5703125" style="246" customWidth="1"/>
    <col min="4101" max="4101" width="10.140625" style="246" customWidth="1"/>
    <col min="4102" max="4106" width="12.7109375" style="246" customWidth="1"/>
    <col min="4107" max="4113" width="9.140625" style="246"/>
    <col min="4114" max="4114" width="18.42578125" style="246" customWidth="1"/>
    <col min="4115" max="4352" width="9.140625" style="246"/>
    <col min="4353" max="4353" width="5.5703125" style="246" customWidth="1"/>
    <col min="4354" max="4354" width="36" style="246" customWidth="1"/>
    <col min="4355" max="4355" width="17" style="246" customWidth="1"/>
    <col min="4356" max="4356" width="11.5703125" style="246" customWidth="1"/>
    <col min="4357" max="4357" width="10.140625" style="246" customWidth="1"/>
    <col min="4358" max="4362" width="12.7109375" style="246" customWidth="1"/>
    <col min="4363" max="4369" width="9.140625" style="246"/>
    <col min="4370" max="4370" width="18.42578125" style="246" customWidth="1"/>
    <col min="4371" max="4608" width="9.140625" style="246"/>
    <col min="4609" max="4609" width="5.5703125" style="246" customWidth="1"/>
    <col min="4610" max="4610" width="36" style="246" customWidth="1"/>
    <col min="4611" max="4611" width="17" style="246" customWidth="1"/>
    <col min="4612" max="4612" width="11.5703125" style="246" customWidth="1"/>
    <col min="4613" max="4613" width="10.140625" style="246" customWidth="1"/>
    <col min="4614" max="4618" width="12.7109375" style="246" customWidth="1"/>
    <col min="4619" max="4625" width="9.140625" style="246"/>
    <col min="4626" max="4626" width="18.42578125" style="246" customWidth="1"/>
    <col min="4627" max="4864" width="9.140625" style="246"/>
    <col min="4865" max="4865" width="5.5703125" style="246" customWidth="1"/>
    <col min="4866" max="4866" width="36" style="246" customWidth="1"/>
    <col min="4867" max="4867" width="17" style="246" customWidth="1"/>
    <col min="4868" max="4868" width="11.5703125" style="246" customWidth="1"/>
    <col min="4869" max="4869" width="10.140625" style="246" customWidth="1"/>
    <col min="4870" max="4874" width="12.7109375" style="246" customWidth="1"/>
    <col min="4875" max="4881" width="9.140625" style="246"/>
    <col min="4882" max="4882" width="18.42578125" style="246" customWidth="1"/>
    <col min="4883" max="5120" width="9.140625" style="246"/>
    <col min="5121" max="5121" width="5.5703125" style="246" customWidth="1"/>
    <col min="5122" max="5122" width="36" style="246" customWidth="1"/>
    <col min="5123" max="5123" width="17" style="246" customWidth="1"/>
    <col min="5124" max="5124" width="11.5703125" style="246" customWidth="1"/>
    <col min="5125" max="5125" width="10.140625" style="246" customWidth="1"/>
    <col min="5126" max="5130" width="12.7109375" style="246" customWidth="1"/>
    <col min="5131" max="5137" width="9.140625" style="246"/>
    <col min="5138" max="5138" width="18.42578125" style="246" customWidth="1"/>
    <col min="5139" max="5376" width="9.140625" style="246"/>
    <col min="5377" max="5377" width="5.5703125" style="246" customWidth="1"/>
    <col min="5378" max="5378" width="36" style="246" customWidth="1"/>
    <col min="5379" max="5379" width="17" style="246" customWidth="1"/>
    <col min="5380" max="5380" width="11.5703125" style="246" customWidth="1"/>
    <col min="5381" max="5381" width="10.140625" style="246" customWidth="1"/>
    <col min="5382" max="5386" width="12.7109375" style="246" customWidth="1"/>
    <col min="5387" max="5393" width="9.140625" style="246"/>
    <col min="5394" max="5394" width="18.42578125" style="246" customWidth="1"/>
    <col min="5395" max="5632" width="9.140625" style="246"/>
    <col min="5633" max="5633" width="5.5703125" style="246" customWidth="1"/>
    <col min="5634" max="5634" width="36" style="246" customWidth="1"/>
    <col min="5635" max="5635" width="17" style="246" customWidth="1"/>
    <col min="5636" max="5636" width="11.5703125" style="246" customWidth="1"/>
    <col min="5637" max="5637" width="10.140625" style="246" customWidth="1"/>
    <col min="5638" max="5642" width="12.7109375" style="246" customWidth="1"/>
    <col min="5643" max="5649" width="9.140625" style="246"/>
    <col min="5650" max="5650" width="18.42578125" style="246" customWidth="1"/>
    <col min="5651" max="5888" width="9.140625" style="246"/>
    <col min="5889" max="5889" width="5.5703125" style="246" customWidth="1"/>
    <col min="5890" max="5890" width="36" style="246" customWidth="1"/>
    <col min="5891" max="5891" width="17" style="246" customWidth="1"/>
    <col min="5892" max="5892" width="11.5703125" style="246" customWidth="1"/>
    <col min="5893" max="5893" width="10.140625" style="246" customWidth="1"/>
    <col min="5894" max="5898" width="12.7109375" style="246" customWidth="1"/>
    <col min="5899" max="5905" width="9.140625" style="246"/>
    <col min="5906" max="5906" width="18.42578125" style="246" customWidth="1"/>
    <col min="5907" max="6144" width="9.140625" style="246"/>
    <col min="6145" max="6145" width="5.5703125" style="246" customWidth="1"/>
    <col min="6146" max="6146" width="36" style="246" customWidth="1"/>
    <col min="6147" max="6147" width="17" style="246" customWidth="1"/>
    <col min="6148" max="6148" width="11.5703125" style="246" customWidth="1"/>
    <col min="6149" max="6149" width="10.140625" style="246" customWidth="1"/>
    <col min="6150" max="6154" width="12.7109375" style="246" customWidth="1"/>
    <col min="6155" max="6161" width="9.140625" style="246"/>
    <col min="6162" max="6162" width="18.42578125" style="246" customWidth="1"/>
    <col min="6163" max="6400" width="9.140625" style="246"/>
    <col min="6401" max="6401" width="5.5703125" style="246" customWidth="1"/>
    <col min="6402" max="6402" width="36" style="246" customWidth="1"/>
    <col min="6403" max="6403" width="17" style="246" customWidth="1"/>
    <col min="6404" max="6404" width="11.5703125" style="246" customWidth="1"/>
    <col min="6405" max="6405" width="10.140625" style="246" customWidth="1"/>
    <col min="6406" max="6410" width="12.7109375" style="246" customWidth="1"/>
    <col min="6411" max="6417" width="9.140625" style="246"/>
    <col min="6418" max="6418" width="18.42578125" style="246" customWidth="1"/>
    <col min="6419" max="6656" width="9.140625" style="246"/>
    <col min="6657" max="6657" width="5.5703125" style="246" customWidth="1"/>
    <col min="6658" max="6658" width="36" style="246" customWidth="1"/>
    <col min="6659" max="6659" width="17" style="246" customWidth="1"/>
    <col min="6660" max="6660" width="11.5703125" style="246" customWidth="1"/>
    <col min="6661" max="6661" width="10.140625" style="246" customWidth="1"/>
    <col min="6662" max="6666" width="12.7109375" style="246" customWidth="1"/>
    <col min="6667" max="6673" width="9.140625" style="246"/>
    <col min="6674" max="6674" width="18.42578125" style="246" customWidth="1"/>
    <col min="6675" max="6912" width="9.140625" style="246"/>
    <col min="6913" max="6913" width="5.5703125" style="246" customWidth="1"/>
    <col min="6914" max="6914" width="36" style="246" customWidth="1"/>
    <col min="6915" max="6915" width="17" style="246" customWidth="1"/>
    <col min="6916" max="6916" width="11.5703125" style="246" customWidth="1"/>
    <col min="6917" max="6917" width="10.140625" style="246" customWidth="1"/>
    <col min="6918" max="6922" width="12.7109375" style="246" customWidth="1"/>
    <col min="6923" max="6929" width="9.140625" style="246"/>
    <col min="6930" max="6930" width="18.42578125" style="246" customWidth="1"/>
    <col min="6931" max="7168" width="9.140625" style="246"/>
    <col min="7169" max="7169" width="5.5703125" style="246" customWidth="1"/>
    <col min="7170" max="7170" width="36" style="246" customWidth="1"/>
    <col min="7171" max="7171" width="17" style="246" customWidth="1"/>
    <col min="7172" max="7172" width="11.5703125" style="246" customWidth="1"/>
    <col min="7173" max="7173" width="10.140625" style="246" customWidth="1"/>
    <col min="7174" max="7178" width="12.7109375" style="246" customWidth="1"/>
    <col min="7179" max="7185" width="9.140625" style="246"/>
    <col min="7186" max="7186" width="18.42578125" style="246" customWidth="1"/>
    <col min="7187" max="7424" width="9.140625" style="246"/>
    <col min="7425" max="7425" width="5.5703125" style="246" customWidth="1"/>
    <col min="7426" max="7426" width="36" style="246" customWidth="1"/>
    <col min="7427" max="7427" width="17" style="246" customWidth="1"/>
    <col min="7428" max="7428" width="11.5703125" style="246" customWidth="1"/>
    <col min="7429" max="7429" width="10.140625" style="246" customWidth="1"/>
    <col min="7430" max="7434" width="12.7109375" style="246" customWidth="1"/>
    <col min="7435" max="7441" width="9.140625" style="246"/>
    <col min="7442" max="7442" width="18.42578125" style="246" customWidth="1"/>
    <col min="7443" max="7680" width="9.140625" style="246"/>
    <col min="7681" max="7681" width="5.5703125" style="246" customWidth="1"/>
    <col min="7682" max="7682" width="36" style="246" customWidth="1"/>
    <col min="7683" max="7683" width="17" style="246" customWidth="1"/>
    <col min="7684" max="7684" width="11.5703125" style="246" customWidth="1"/>
    <col min="7685" max="7685" width="10.140625" style="246" customWidth="1"/>
    <col min="7686" max="7690" width="12.7109375" style="246" customWidth="1"/>
    <col min="7691" max="7697" width="9.140625" style="246"/>
    <col min="7698" max="7698" width="18.42578125" style="246" customWidth="1"/>
    <col min="7699" max="7936" width="9.140625" style="246"/>
    <col min="7937" max="7937" width="5.5703125" style="246" customWidth="1"/>
    <col min="7938" max="7938" width="36" style="246" customWidth="1"/>
    <col min="7939" max="7939" width="17" style="246" customWidth="1"/>
    <col min="7940" max="7940" width="11.5703125" style="246" customWidth="1"/>
    <col min="7941" max="7941" width="10.140625" style="246" customWidth="1"/>
    <col min="7942" max="7946" width="12.7109375" style="246" customWidth="1"/>
    <col min="7947" max="7953" width="9.140625" style="246"/>
    <col min="7954" max="7954" width="18.42578125" style="246" customWidth="1"/>
    <col min="7955" max="8192" width="9.140625" style="246"/>
    <col min="8193" max="8193" width="5.5703125" style="246" customWidth="1"/>
    <col min="8194" max="8194" width="36" style="246" customWidth="1"/>
    <col min="8195" max="8195" width="17" style="246" customWidth="1"/>
    <col min="8196" max="8196" width="11.5703125" style="246" customWidth="1"/>
    <col min="8197" max="8197" width="10.140625" style="246" customWidth="1"/>
    <col min="8198" max="8202" width="12.7109375" style="246" customWidth="1"/>
    <col min="8203" max="8209" width="9.140625" style="246"/>
    <col min="8210" max="8210" width="18.42578125" style="246" customWidth="1"/>
    <col min="8211" max="8448" width="9.140625" style="246"/>
    <col min="8449" max="8449" width="5.5703125" style="246" customWidth="1"/>
    <col min="8450" max="8450" width="36" style="246" customWidth="1"/>
    <col min="8451" max="8451" width="17" style="246" customWidth="1"/>
    <col min="8452" max="8452" width="11.5703125" style="246" customWidth="1"/>
    <col min="8453" max="8453" width="10.140625" style="246" customWidth="1"/>
    <col min="8454" max="8458" width="12.7109375" style="246" customWidth="1"/>
    <col min="8459" max="8465" width="9.140625" style="246"/>
    <col min="8466" max="8466" width="18.42578125" style="246" customWidth="1"/>
    <col min="8467" max="8704" width="9.140625" style="246"/>
    <col min="8705" max="8705" width="5.5703125" style="246" customWidth="1"/>
    <col min="8706" max="8706" width="36" style="246" customWidth="1"/>
    <col min="8707" max="8707" width="17" style="246" customWidth="1"/>
    <col min="8708" max="8708" width="11.5703125" style="246" customWidth="1"/>
    <col min="8709" max="8709" width="10.140625" style="246" customWidth="1"/>
    <col min="8710" max="8714" width="12.7109375" style="246" customWidth="1"/>
    <col min="8715" max="8721" width="9.140625" style="246"/>
    <col min="8722" max="8722" width="18.42578125" style="246" customWidth="1"/>
    <col min="8723" max="8960" width="9.140625" style="246"/>
    <col min="8961" max="8961" width="5.5703125" style="246" customWidth="1"/>
    <col min="8962" max="8962" width="36" style="246" customWidth="1"/>
    <col min="8963" max="8963" width="17" style="246" customWidth="1"/>
    <col min="8964" max="8964" width="11.5703125" style="246" customWidth="1"/>
    <col min="8965" max="8965" width="10.140625" style="246" customWidth="1"/>
    <col min="8966" max="8970" width="12.7109375" style="246" customWidth="1"/>
    <col min="8971" max="8977" width="9.140625" style="246"/>
    <col min="8978" max="8978" width="18.42578125" style="246" customWidth="1"/>
    <col min="8979" max="9216" width="9.140625" style="246"/>
    <col min="9217" max="9217" width="5.5703125" style="246" customWidth="1"/>
    <col min="9218" max="9218" width="36" style="246" customWidth="1"/>
    <col min="9219" max="9219" width="17" style="246" customWidth="1"/>
    <col min="9220" max="9220" width="11.5703125" style="246" customWidth="1"/>
    <col min="9221" max="9221" width="10.140625" style="246" customWidth="1"/>
    <col min="9222" max="9226" width="12.7109375" style="246" customWidth="1"/>
    <col min="9227" max="9233" width="9.140625" style="246"/>
    <col min="9234" max="9234" width="18.42578125" style="246" customWidth="1"/>
    <col min="9235" max="9472" width="9.140625" style="246"/>
    <col min="9473" max="9473" width="5.5703125" style="246" customWidth="1"/>
    <col min="9474" max="9474" width="36" style="246" customWidth="1"/>
    <col min="9475" max="9475" width="17" style="246" customWidth="1"/>
    <col min="9476" max="9476" width="11.5703125" style="246" customWidth="1"/>
    <col min="9477" max="9477" width="10.140625" style="246" customWidth="1"/>
    <col min="9478" max="9482" width="12.7109375" style="246" customWidth="1"/>
    <col min="9483" max="9489" width="9.140625" style="246"/>
    <col min="9490" max="9490" width="18.42578125" style="246" customWidth="1"/>
    <col min="9491" max="9728" width="9.140625" style="246"/>
    <col min="9729" max="9729" width="5.5703125" style="246" customWidth="1"/>
    <col min="9730" max="9730" width="36" style="246" customWidth="1"/>
    <col min="9731" max="9731" width="17" style="246" customWidth="1"/>
    <col min="9732" max="9732" width="11.5703125" style="246" customWidth="1"/>
    <col min="9733" max="9733" width="10.140625" style="246" customWidth="1"/>
    <col min="9734" max="9738" width="12.7109375" style="246" customWidth="1"/>
    <col min="9739" max="9745" width="9.140625" style="246"/>
    <col min="9746" max="9746" width="18.42578125" style="246" customWidth="1"/>
    <col min="9747" max="9984" width="9.140625" style="246"/>
    <col min="9985" max="9985" width="5.5703125" style="246" customWidth="1"/>
    <col min="9986" max="9986" width="36" style="246" customWidth="1"/>
    <col min="9987" max="9987" width="17" style="246" customWidth="1"/>
    <col min="9988" max="9988" width="11.5703125" style="246" customWidth="1"/>
    <col min="9989" max="9989" width="10.140625" style="246" customWidth="1"/>
    <col min="9990" max="9994" width="12.7109375" style="246" customWidth="1"/>
    <col min="9995" max="10001" width="9.140625" style="246"/>
    <col min="10002" max="10002" width="18.42578125" style="246" customWidth="1"/>
    <col min="10003" max="10240" width="9.140625" style="246"/>
    <col min="10241" max="10241" width="5.5703125" style="246" customWidth="1"/>
    <col min="10242" max="10242" width="36" style="246" customWidth="1"/>
    <col min="10243" max="10243" width="17" style="246" customWidth="1"/>
    <col min="10244" max="10244" width="11.5703125" style="246" customWidth="1"/>
    <col min="10245" max="10245" width="10.140625" style="246" customWidth="1"/>
    <col min="10246" max="10250" width="12.7109375" style="246" customWidth="1"/>
    <col min="10251" max="10257" width="9.140625" style="246"/>
    <col min="10258" max="10258" width="18.42578125" style="246" customWidth="1"/>
    <col min="10259" max="10496" width="9.140625" style="246"/>
    <col min="10497" max="10497" width="5.5703125" style="246" customWidth="1"/>
    <col min="10498" max="10498" width="36" style="246" customWidth="1"/>
    <col min="10499" max="10499" width="17" style="246" customWidth="1"/>
    <col min="10500" max="10500" width="11.5703125" style="246" customWidth="1"/>
    <col min="10501" max="10501" width="10.140625" style="246" customWidth="1"/>
    <col min="10502" max="10506" width="12.7109375" style="246" customWidth="1"/>
    <col min="10507" max="10513" width="9.140625" style="246"/>
    <col min="10514" max="10514" width="18.42578125" style="246" customWidth="1"/>
    <col min="10515" max="10752" width="9.140625" style="246"/>
    <col min="10753" max="10753" width="5.5703125" style="246" customWidth="1"/>
    <col min="10754" max="10754" width="36" style="246" customWidth="1"/>
    <col min="10755" max="10755" width="17" style="246" customWidth="1"/>
    <col min="10756" max="10756" width="11.5703125" style="246" customWidth="1"/>
    <col min="10757" max="10757" width="10.140625" style="246" customWidth="1"/>
    <col min="10758" max="10762" width="12.7109375" style="246" customWidth="1"/>
    <col min="10763" max="10769" width="9.140625" style="246"/>
    <col min="10770" max="10770" width="18.42578125" style="246" customWidth="1"/>
    <col min="10771" max="11008" width="9.140625" style="246"/>
    <col min="11009" max="11009" width="5.5703125" style="246" customWidth="1"/>
    <col min="11010" max="11010" width="36" style="246" customWidth="1"/>
    <col min="11011" max="11011" width="17" style="246" customWidth="1"/>
    <col min="11012" max="11012" width="11.5703125" style="246" customWidth="1"/>
    <col min="11013" max="11013" width="10.140625" style="246" customWidth="1"/>
    <col min="11014" max="11018" width="12.7109375" style="246" customWidth="1"/>
    <col min="11019" max="11025" width="9.140625" style="246"/>
    <col min="11026" max="11026" width="18.42578125" style="246" customWidth="1"/>
    <col min="11027" max="11264" width="9.140625" style="246"/>
    <col min="11265" max="11265" width="5.5703125" style="246" customWidth="1"/>
    <col min="11266" max="11266" width="36" style="246" customWidth="1"/>
    <col min="11267" max="11267" width="17" style="246" customWidth="1"/>
    <col min="11268" max="11268" width="11.5703125" style="246" customWidth="1"/>
    <col min="11269" max="11269" width="10.140625" style="246" customWidth="1"/>
    <col min="11270" max="11274" width="12.7109375" style="246" customWidth="1"/>
    <col min="11275" max="11281" width="9.140625" style="246"/>
    <col min="11282" max="11282" width="18.42578125" style="246" customWidth="1"/>
    <col min="11283" max="11520" width="9.140625" style="246"/>
    <col min="11521" max="11521" width="5.5703125" style="246" customWidth="1"/>
    <col min="11522" max="11522" width="36" style="246" customWidth="1"/>
    <col min="11523" max="11523" width="17" style="246" customWidth="1"/>
    <col min="11524" max="11524" width="11.5703125" style="246" customWidth="1"/>
    <col min="11525" max="11525" width="10.140625" style="246" customWidth="1"/>
    <col min="11526" max="11530" width="12.7109375" style="246" customWidth="1"/>
    <col min="11531" max="11537" width="9.140625" style="246"/>
    <col min="11538" max="11538" width="18.42578125" style="246" customWidth="1"/>
    <col min="11539" max="11776" width="9.140625" style="246"/>
    <col min="11777" max="11777" width="5.5703125" style="246" customWidth="1"/>
    <col min="11778" max="11778" width="36" style="246" customWidth="1"/>
    <col min="11779" max="11779" width="17" style="246" customWidth="1"/>
    <col min="11780" max="11780" width="11.5703125" style="246" customWidth="1"/>
    <col min="11781" max="11781" width="10.140625" style="246" customWidth="1"/>
    <col min="11782" max="11786" width="12.7109375" style="246" customWidth="1"/>
    <col min="11787" max="11793" width="9.140625" style="246"/>
    <col min="11794" max="11794" width="18.42578125" style="246" customWidth="1"/>
    <col min="11795" max="12032" width="9.140625" style="246"/>
    <col min="12033" max="12033" width="5.5703125" style="246" customWidth="1"/>
    <col min="12034" max="12034" width="36" style="246" customWidth="1"/>
    <col min="12035" max="12035" width="17" style="246" customWidth="1"/>
    <col min="12036" max="12036" width="11.5703125" style="246" customWidth="1"/>
    <col min="12037" max="12037" width="10.140625" style="246" customWidth="1"/>
    <col min="12038" max="12042" width="12.7109375" style="246" customWidth="1"/>
    <col min="12043" max="12049" width="9.140625" style="246"/>
    <col min="12050" max="12050" width="18.42578125" style="246" customWidth="1"/>
    <col min="12051" max="12288" width="9.140625" style="246"/>
    <col min="12289" max="12289" width="5.5703125" style="246" customWidth="1"/>
    <col min="12290" max="12290" width="36" style="246" customWidth="1"/>
    <col min="12291" max="12291" width="17" style="246" customWidth="1"/>
    <col min="12292" max="12292" width="11.5703125" style="246" customWidth="1"/>
    <col min="12293" max="12293" width="10.140625" style="246" customWidth="1"/>
    <col min="12294" max="12298" width="12.7109375" style="246" customWidth="1"/>
    <col min="12299" max="12305" width="9.140625" style="246"/>
    <col min="12306" max="12306" width="18.42578125" style="246" customWidth="1"/>
    <col min="12307" max="12544" width="9.140625" style="246"/>
    <col min="12545" max="12545" width="5.5703125" style="246" customWidth="1"/>
    <col min="12546" max="12546" width="36" style="246" customWidth="1"/>
    <col min="12547" max="12547" width="17" style="246" customWidth="1"/>
    <col min="12548" max="12548" width="11.5703125" style="246" customWidth="1"/>
    <col min="12549" max="12549" width="10.140625" style="246" customWidth="1"/>
    <col min="12550" max="12554" width="12.7109375" style="246" customWidth="1"/>
    <col min="12555" max="12561" width="9.140625" style="246"/>
    <col min="12562" max="12562" width="18.42578125" style="246" customWidth="1"/>
    <col min="12563" max="12800" width="9.140625" style="246"/>
    <col min="12801" max="12801" width="5.5703125" style="246" customWidth="1"/>
    <col min="12802" max="12802" width="36" style="246" customWidth="1"/>
    <col min="12803" max="12803" width="17" style="246" customWidth="1"/>
    <col min="12804" max="12804" width="11.5703125" style="246" customWidth="1"/>
    <col min="12805" max="12805" width="10.140625" style="246" customWidth="1"/>
    <col min="12806" max="12810" width="12.7109375" style="246" customWidth="1"/>
    <col min="12811" max="12817" width="9.140625" style="246"/>
    <col min="12818" max="12818" width="18.42578125" style="246" customWidth="1"/>
    <col min="12819" max="13056" width="9.140625" style="246"/>
    <col min="13057" max="13057" width="5.5703125" style="246" customWidth="1"/>
    <col min="13058" max="13058" width="36" style="246" customWidth="1"/>
    <col min="13059" max="13059" width="17" style="246" customWidth="1"/>
    <col min="13060" max="13060" width="11.5703125" style="246" customWidth="1"/>
    <col min="13061" max="13061" width="10.140625" style="246" customWidth="1"/>
    <col min="13062" max="13066" width="12.7109375" style="246" customWidth="1"/>
    <col min="13067" max="13073" width="9.140625" style="246"/>
    <col min="13074" max="13074" width="18.42578125" style="246" customWidth="1"/>
    <col min="13075" max="13312" width="9.140625" style="246"/>
    <col min="13313" max="13313" width="5.5703125" style="246" customWidth="1"/>
    <col min="13314" max="13314" width="36" style="246" customWidth="1"/>
    <col min="13315" max="13315" width="17" style="246" customWidth="1"/>
    <col min="13316" max="13316" width="11.5703125" style="246" customWidth="1"/>
    <col min="13317" max="13317" width="10.140625" style="246" customWidth="1"/>
    <col min="13318" max="13322" width="12.7109375" style="246" customWidth="1"/>
    <col min="13323" max="13329" width="9.140625" style="246"/>
    <col min="13330" max="13330" width="18.42578125" style="246" customWidth="1"/>
    <col min="13331" max="13568" width="9.140625" style="246"/>
    <col min="13569" max="13569" width="5.5703125" style="246" customWidth="1"/>
    <col min="13570" max="13570" width="36" style="246" customWidth="1"/>
    <col min="13571" max="13571" width="17" style="246" customWidth="1"/>
    <col min="13572" max="13572" width="11.5703125" style="246" customWidth="1"/>
    <col min="13573" max="13573" width="10.140625" style="246" customWidth="1"/>
    <col min="13574" max="13578" width="12.7109375" style="246" customWidth="1"/>
    <col min="13579" max="13585" width="9.140625" style="246"/>
    <col min="13586" max="13586" width="18.42578125" style="246" customWidth="1"/>
    <col min="13587" max="13824" width="9.140625" style="246"/>
    <col min="13825" max="13825" width="5.5703125" style="246" customWidth="1"/>
    <col min="13826" max="13826" width="36" style="246" customWidth="1"/>
    <col min="13827" max="13827" width="17" style="246" customWidth="1"/>
    <col min="13828" max="13828" width="11.5703125" style="246" customWidth="1"/>
    <col min="13829" max="13829" width="10.140625" style="246" customWidth="1"/>
    <col min="13830" max="13834" width="12.7109375" style="246" customWidth="1"/>
    <col min="13835" max="13841" width="9.140625" style="246"/>
    <col min="13842" max="13842" width="18.42578125" style="246" customWidth="1"/>
    <col min="13843" max="14080" width="9.140625" style="246"/>
    <col min="14081" max="14081" width="5.5703125" style="246" customWidth="1"/>
    <col min="14082" max="14082" width="36" style="246" customWidth="1"/>
    <col min="14083" max="14083" width="17" style="246" customWidth="1"/>
    <col min="14084" max="14084" width="11.5703125" style="246" customWidth="1"/>
    <col min="14085" max="14085" width="10.140625" style="246" customWidth="1"/>
    <col min="14086" max="14090" width="12.7109375" style="246" customWidth="1"/>
    <col min="14091" max="14097" width="9.140625" style="246"/>
    <col min="14098" max="14098" width="18.42578125" style="246" customWidth="1"/>
    <col min="14099" max="14336" width="9.140625" style="246"/>
    <col min="14337" max="14337" width="5.5703125" style="246" customWidth="1"/>
    <col min="14338" max="14338" width="36" style="246" customWidth="1"/>
    <col min="14339" max="14339" width="17" style="246" customWidth="1"/>
    <col min="14340" max="14340" width="11.5703125" style="246" customWidth="1"/>
    <col min="14341" max="14341" width="10.140625" style="246" customWidth="1"/>
    <col min="14342" max="14346" width="12.7109375" style="246" customWidth="1"/>
    <col min="14347" max="14353" width="9.140625" style="246"/>
    <col min="14354" max="14354" width="18.42578125" style="246" customWidth="1"/>
    <col min="14355" max="14592" width="9.140625" style="246"/>
    <col min="14593" max="14593" width="5.5703125" style="246" customWidth="1"/>
    <col min="14594" max="14594" width="36" style="246" customWidth="1"/>
    <col min="14595" max="14595" width="17" style="246" customWidth="1"/>
    <col min="14596" max="14596" width="11.5703125" style="246" customWidth="1"/>
    <col min="14597" max="14597" width="10.140625" style="246" customWidth="1"/>
    <col min="14598" max="14602" width="12.7109375" style="246" customWidth="1"/>
    <col min="14603" max="14609" width="9.140625" style="246"/>
    <col min="14610" max="14610" width="18.42578125" style="246" customWidth="1"/>
    <col min="14611" max="14848" width="9.140625" style="246"/>
    <col min="14849" max="14849" width="5.5703125" style="246" customWidth="1"/>
    <col min="14850" max="14850" width="36" style="246" customWidth="1"/>
    <col min="14851" max="14851" width="17" style="246" customWidth="1"/>
    <col min="14852" max="14852" width="11.5703125" style="246" customWidth="1"/>
    <col min="14853" max="14853" width="10.140625" style="246" customWidth="1"/>
    <col min="14854" max="14858" width="12.7109375" style="246" customWidth="1"/>
    <col min="14859" max="14865" width="9.140625" style="246"/>
    <col min="14866" max="14866" width="18.42578125" style="246" customWidth="1"/>
    <col min="14867" max="15104" width="9.140625" style="246"/>
    <col min="15105" max="15105" width="5.5703125" style="246" customWidth="1"/>
    <col min="15106" max="15106" width="36" style="246" customWidth="1"/>
    <col min="15107" max="15107" width="17" style="246" customWidth="1"/>
    <col min="15108" max="15108" width="11.5703125" style="246" customWidth="1"/>
    <col min="15109" max="15109" width="10.140625" style="246" customWidth="1"/>
    <col min="15110" max="15114" width="12.7109375" style="246" customWidth="1"/>
    <col min="15115" max="15121" width="9.140625" style="246"/>
    <col min="15122" max="15122" width="18.42578125" style="246" customWidth="1"/>
    <col min="15123" max="15360" width="9.140625" style="246"/>
    <col min="15361" max="15361" width="5.5703125" style="246" customWidth="1"/>
    <col min="15362" max="15362" width="36" style="246" customWidth="1"/>
    <col min="15363" max="15363" width="17" style="246" customWidth="1"/>
    <col min="15364" max="15364" width="11.5703125" style="246" customWidth="1"/>
    <col min="15365" max="15365" width="10.140625" style="246" customWidth="1"/>
    <col min="15366" max="15370" width="12.7109375" style="246" customWidth="1"/>
    <col min="15371" max="15377" width="9.140625" style="246"/>
    <col min="15378" max="15378" width="18.42578125" style="246" customWidth="1"/>
    <col min="15379" max="15616" width="9.140625" style="246"/>
    <col min="15617" max="15617" width="5.5703125" style="246" customWidth="1"/>
    <col min="15618" max="15618" width="36" style="246" customWidth="1"/>
    <col min="15619" max="15619" width="17" style="246" customWidth="1"/>
    <col min="15620" max="15620" width="11.5703125" style="246" customWidth="1"/>
    <col min="15621" max="15621" width="10.140625" style="246" customWidth="1"/>
    <col min="15622" max="15626" width="12.7109375" style="246" customWidth="1"/>
    <col min="15627" max="15633" width="9.140625" style="246"/>
    <col min="15634" max="15634" width="18.42578125" style="246" customWidth="1"/>
    <col min="15635" max="15872" width="9.140625" style="246"/>
    <col min="15873" max="15873" width="5.5703125" style="246" customWidth="1"/>
    <col min="15874" max="15874" width="36" style="246" customWidth="1"/>
    <col min="15875" max="15875" width="17" style="246" customWidth="1"/>
    <col min="15876" max="15876" width="11.5703125" style="246" customWidth="1"/>
    <col min="15877" max="15877" width="10.140625" style="246" customWidth="1"/>
    <col min="15878" max="15882" width="12.7109375" style="246" customWidth="1"/>
    <col min="15883" max="15889" width="9.140625" style="246"/>
    <col min="15890" max="15890" width="18.42578125" style="246" customWidth="1"/>
    <col min="15891" max="16128" width="9.140625" style="246"/>
    <col min="16129" max="16129" width="5.5703125" style="246" customWidth="1"/>
    <col min="16130" max="16130" width="36" style="246" customWidth="1"/>
    <col min="16131" max="16131" width="17" style="246" customWidth="1"/>
    <col min="16132" max="16132" width="11.5703125" style="246" customWidth="1"/>
    <col min="16133" max="16133" width="10.140625" style="246" customWidth="1"/>
    <col min="16134" max="16138" width="12.7109375" style="246" customWidth="1"/>
    <col min="16139" max="16145" width="9.140625" style="246"/>
    <col min="16146" max="16146" width="18.42578125" style="246" customWidth="1"/>
    <col min="16147" max="16384" width="9.140625" style="246"/>
  </cols>
  <sheetData>
    <row r="1" spans="1:135" ht="15.75" x14ac:dyDescent="0.25">
      <c r="A1" s="602" t="s">
        <v>452</v>
      </c>
      <c r="B1" s="602"/>
      <c r="C1" s="602"/>
      <c r="D1" s="602"/>
      <c r="E1" s="602"/>
      <c r="F1" s="602"/>
      <c r="G1" s="602"/>
      <c r="H1" s="602"/>
      <c r="I1" s="602"/>
      <c r="J1" s="602"/>
    </row>
    <row r="2" spans="1:135" s="182" customFormat="1" ht="10.5" customHeight="1" x14ac:dyDescent="0.2">
      <c r="J2" s="270" t="s">
        <v>453</v>
      </c>
      <c r="ED2" s="184"/>
      <c r="EE2" s="184"/>
    </row>
    <row r="3" spans="1:135" s="182" customFormat="1" ht="10.5" customHeight="1" x14ac:dyDescent="0.2">
      <c r="J3" s="270" t="s">
        <v>419</v>
      </c>
      <c r="ED3" s="184"/>
      <c r="EE3" s="184"/>
    </row>
    <row r="4" spans="1:135" ht="15.75" x14ac:dyDescent="0.25">
      <c r="A4" s="594" t="s">
        <v>454</v>
      </c>
      <c r="B4" s="594"/>
      <c r="C4" s="594"/>
      <c r="D4" s="594"/>
      <c r="E4" s="594"/>
      <c r="F4" s="594"/>
      <c r="G4" s="594"/>
      <c r="H4" s="594"/>
      <c r="I4" s="594"/>
      <c r="J4" s="594"/>
    </row>
    <row r="5" spans="1:135" ht="15.75" x14ac:dyDescent="0.25">
      <c r="A5" s="594" t="s">
        <v>455</v>
      </c>
      <c r="B5" s="594"/>
      <c r="C5" s="594"/>
      <c r="D5" s="594"/>
      <c r="E5" s="594"/>
      <c r="F5" s="594"/>
      <c r="G5" s="594"/>
      <c r="H5" s="594"/>
      <c r="I5" s="594"/>
      <c r="J5" s="594"/>
    </row>
    <row r="6" spans="1:135" ht="15.75" x14ac:dyDescent="0.25">
      <c r="A6" s="594" t="s">
        <v>456</v>
      </c>
      <c r="B6" s="594"/>
      <c r="C6" s="594"/>
      <c r="D6" s="594"/>
      <c r="E6" s="594"/>
      <c r="F6" s="594"/>
      <c r="G6" s="594"/>
      <c r="H6" s="594"/>
      <c r="I6" s="594"/>
      <c r="J6" s="594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</row>
    <row r="7" spans="1:135" ht="15.75" x14ac:dyDescent="0.25">
      <c r="A7" s="594" t="s">
        <v>422</v>
      </c>
      <c r="B7" s="594"/>
      <c r="C7" s="594"/>
      <c r="D7" s="594"/>
      <c r="E7" s="594"/>
      <c r="F7" s="594"/>
      <c r="G7" s="594"/>
      <c r="H7" s="594"/>
      <c r="I7" s="594"/>
      <c r="J7" s="594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</row>
    <row r="8" spans="1:135" ht="15.75" x14ac:dyDescent="0.25">
      <c r="A8" s="247"/>
    </row>
    <row r="9" spans="1:135" ht="30" customHeight="1" x14ac:dyDescent="0.25">
      <c r="A9" s="601" t="s">
        <v>423</v>
      </c>
      <c r="B9" s="601" t="s">
        <v>143</v>
      </c>
      <c r="C9" s="601" t="s">
        <v>110</v>
      </c>
      <c r="D9" s="601" t="s">
        <v>457</v>
      </c>
      <c r="E9" s="601" t="s">
        <v>141</v>
      </c>
      <c r="F9" s="601"/>
      <c r="G9" s="601"/>
      <c r="H9" s="601"/>
      <c r="I9" s="601"/>
      <c r="J9" s="601"/>
    </row>
    <row r="10" spans="1:135" ht="30.75" customHeight="1" x14ac:dyDescent="0.25">
      <c r="A10" s="601"/>
      <c r="B10" s="601"/>
      <c r="C10" s="601"/>
      <c r="D10" s="601"/>
      <c r="E10" s="601" t="s">
        <v>458</v>
      </c>
      <c r="F10" s="601"/>
      <c r="G10" s="601"/>
      <c r="H10" s="601"/>
      <c r="I10" s="601"/>
      <c r="J10" s="601"/>
    </row>
    <row r="11" spans="1:135" x14ac:dyDescent="0.25">
      <c r="A11" s="601"/>
      <c r="B11" s="601"/>
      <c r="C11" s="601"/>
      <c r="D11" s="601"/>
      <c r="E11" s="601"/>
      <c r="F11" s="257">
        <v>2020</v>
      </c>
      <c r="G11" s="257">
        <v>2021</v>
      </c>
      <c r="H11" s="257">
        <v>2022</v>
      </c>
      <c r="I11" s="257">
        <v>2023</v>
      </c>
      <c r="J11" s="257">
        <v>2024</v>
      </c>
    </row>
    <row r="12" spans="1:135" ht="15.75" x14ac:dyDescent="0.25">
      <c r="A12" s="238">
        <v>1</v>
      </c>
      <c r="B12" s="238">
        <v>2</v>
      </c>
      <c r="C12" s="238">
        <v>3</v>
      </c>
      <c r="D12" s="238">
        <v>4</v>
      </c>
      <c r="E12" s="238">
        <v>5</v>
      </c>
      <c r="F12" s="238">
        <v>6</v>
      </c>
      <c r="G12" s="238">
        <v>7</v>
      </c>
      <c r="H12" s="238">
        <v>8</v>
      </c>
      <c r="I12" s="238">
        <v>9</v>
      </c>
      <c r="J12" s="238">
        <v>10</v>
      </c>
    </row>
    <row r="13" spans="1:135" ht="47.25" x14ac:dyDescent="0.25">
      <c r="A13" s="238">
        <v>1</v>
      </c>
      <c r="B13" s="237" t="s">
        <v>459</v>
      </c>
      <c r="C13" s="238" t="s">
        <v>460</v>
      </c>
      <c r="D13" s="248" t="s">
        <v>16</v>
      </c>
      <c r="E13" s="248" t="str">
        <f t="shared" ref="E13:J13" si="0">D13</f>
        <v>нет</v>
      </c>
      <c r="F13" s="248" t="str">
        <f t="shared" si="0"/>
        <v>нет</v>
      </c>
      <c r="G13" s="248" t="str">
        <f t="shared" si="0"/>
        <v>нет</v>
      </c>
      <c r="H13" s="248" t="str">
        <f t="shared" si="0"/>
        <v>нет</v>
      </c>
      <c r="I13" s="248" t="str">
        <f t="shared" si="0"/>
        <v>нет</v>
      </c>
      <c r="J13" s="248" t="str">
        <f t="shared" si="0"/>
        <v>нет</v>
      </c>
    </row>
    <row r="14" spans="1:135" ht="34.5" customHeight="1" x14ac:dyDescent="0.25">
      <c r="A14" s="585">
        <v>2</v>
      </c>
      <c r="B14" s="597" t="s">
        <v>135</v>
      </c>
      <c r="C14" s="238" t="s">
        <v>461</v>
      </c>
      <c r="D14" s="249">
        <v>0.16</v>
      </c>
      <c r="E14" s="238">
        <v>0.157</v>
      </c>
      <c r="F14" s="238">
        <f>E14</f>
        <v>0.157</v>
      </c>
      <c r="G14" s="238">
        <f>F14</f>
        <v>0.157</v>
      </c>
      <c r="H14" s="238">
        <f>G14</f>
        <v>0.157</v>
      </c>
      <c r="I14" s="238">
        <f>H14</f>
        <v>0.157</v>
      </c>
      <c r="J14" s="238">
        <f>I14</f>
        <v>0.157</v>
      </c>
    </row>
    <row r="15" spans="1:135" ht="33" customHeight="1" x14ac:dyDescent="0.25">
      <c r="A15" s="585"/>
      <c r="B15" s="597"/>
      <c r="C15" s="238" t="s">
        <v>462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</row>
    <row r="16" spans="1:135" ht="39.75" customHeight="1" x14ac:dyDescent="0.25">
      <c r="A16" s="238">
        <v>3</v>
      </c>
      <c r="B16" s="237" t="s">
        <v>133</v>
      </c>
      <c r="C16" s="238" t="s">
        <v>132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</row>
    <row r="17" spans="1:13" ht="94.5" x14ac:dyDescent="0.25">
      <c r="A17" s="238">
        <v>4</v>
      </c>
      <c r="B17" s="237" t="s">
        <v>463</v>
      </c>
      <c r="C17" s="238" t="s">
        <v>130</v>
      </c>
      <c r="D17" s="251">
        <f>'[27]Амортизация без пар час (2вар)'!$N$64</f>
        <v>0.88602992588449159</v>
      </c>
      <c r="E17" s="251">
        <f>'[27]Амортизация без пар час (2вар)'!$N$66</f>
        <v>0.88602992588449181</v>
      </c>
      <c r="F17" s="251">
        <f>'[27]Амортизация без пар час (2вар)'!$N$68</f>
        <v>0.84983606557377045</v>
      </c>
      <c r="G17" s="251">
        <f>'[27]Амортизация без пар час (2вар)'!$N$70</f>
        <v>0.84983606557377045</v>
      </c>
      <c r="H17" s="251">
        <f>'[27]Амортизация без пар час (2вар)'!$N$72</f>
        <v>0.83583596214511036</v>
      </c>
      <c r="I17" s="251">
        <f>'[27]Амортизация без пар час (2вар)'!$N$74</f>
        <v>0.82285714285714284</v>
      </c>
      <c r="J17" s="251">
        <f>'[27]Амортизация без пар час (2вар)'!$N$76</f>
        <v>0.77697734560877219</v>
      </c>
    </row>
    <row r="18" spans="1:13" ht="33" customHeight="1" x14ac:dyDescent="0.25">
      <c r="A18" s="585">
        <v>5</v>
      </c>
      <c r="B18" s="598" t="s">
        <v>127</v>
      </c>
      <c r="C18" s="238" t="s">
        <v>126</v>
      </c>
      <c r="D18" s="252">
        <f>[28]ИТОГИпотерь!$E$21</f>
        <v>1948.01</v>
      </c>
      <c r="E18" s="238">
        <v>941</v>
      </c>
      <c r="F18" s="253">
        <f>[28]ИТОГИпотерь!$D$31</f>
        <v>1893.0752271277584</v>
      </c>
      <c r="G18" s="253">
        <f>[28]ИТОГИпотерь!$D$36</f>
        <v>1893.0752271277584</v>
      </c>
      <c r="H18" s="253">
        <f>[28]ИТОГИпотерь!$D$37</f>
        <v>1893.0752271277584</v>
      </c>
      <c r="I18" s="253">
        <f>[28]ИТОГИпотерь!$D$40</f>
        <v>1830.4323261695999</v>
      </c>
      <c r="J18" s="253">
        <f>I18</f>
        <v>1830.4323261695999</v>
      </c>
      <c r="M18" s="254">
        <f>H18-J18</f>
        <v>62.642900958158407</v>
      </c>
    </row>
    <row r="19" spans="1:13" ht="69" customHeight="1" x14ac:dyDescent="0.25">
      <c r="A19" s="585"/>
      <c r="B19" s="599"/>
      <c r="C19" s="238" t="s">
        <v>464</v>
      </c>
      <c r="D19" s="255">
        <f>D18/D31</f>
        <v>2.9686412227520151E-2</v>
      </c>
      <c r="E19" s="255">
        <f t="shared" ref="E19:J19" si="1">E18/E31</f>
        <v>1.4340231264776085E-2</v>
      </c>
      <c r="F19" s="255">
        <f t="shared" si="1"/>
        <v>2.8849241826387425E-2</v>
      </c>
      <c r="G19" s="255">
        <f t="shared" si="1"/>
        <v>2.8849241826387425E-2</v>
      </c>
      <c r="H19" s="255">
        <f t="shared" si="1"/>
        <v>2.8849241826387425E-2</v>
      </c>
      <c r="I19" s="255">
        <f t="shared" si="1"/>
        <v>2.7894604539632425E-2</v>
      </c>
      <c r="J19" s="255">
        <f t="shared" si="1"/>
        <v>2.7894604539632425E-2</v>
      </c>
      <c r="M19" s="246">
        <f>M18/H18</f>
        <v>3.3090550264715295E-2</v>
      </c>
    </row>
    <row r="20" spans="1:13" ht="30.75" customHeight="1" x14ac:dyDescent="0.25">
      <c r="A20" s="585">
        <v>6</v>
      </c>
      <c r="B20" s="598" t="s">
        <v>124</v>
      </c>
      <c r="C20" s="238" t="s">
        <v>465</v>
      </c>
      <c r="D20" s="252">
        <v>6539</v>
      </c>
      <c r="E20" s="252">
        <v>6918.06</v>
      </c>
      <c r="F20" s="252">
        <f>E20</f>
        <v>6918.06</v>
      </c>
      <c r="G20" s="252">
        <f>F20</f>
        <v>6918.06</v>
      </c>
      <c r="H20" s="252">
        <f>G20</f>
        <v>6918.06</v>
      </c>
      <c r="I20" s="252">
        <f>H20</f>
        <v>6918.06</v>
      </c>
      <c r="J20" s="252">
        <f>I20</f>
        <v>6918.06</v>
      </c>
    </row>
    <row r="21" spans="1:13" ht="36" customHeight="1" x14ac:dyDescent="0.25">
      <c r="A21" s="585"/>
      <c r="B21" s="599"/>
      <c r="C21" s="238" t="s">
        <v>466</v>
      </c>
      <c r="D21" s="238" t="s">
        <v>16</v>
      </c>
      <c r="E21" s="238" t="s">
        <v>16</v>
      </c>
      <c r="F21" s="238" t="s">
        <v>16</v>
      </c>
      <c r="G21" s="238" t="s">
        <v>16</v>
      </c>
      <c r="H21" s="238" t="s">
        <v>16</v>
      </c>
      <c r="I21" s="238" t="s">
        <v>16</v>
      </c>
      <c r="J21" s="238" t="s">
        <v>16</v>
      </c>
    </row>
    <row r="22" spans="1:13" ht="94.5" x14ac:dyDescent="0.25">
      <c r="A22" s="238">
        <v>7</v>
      </c>
      <c r="B22" s="237" t="s">
        <v>122</v>
      </c>
      <c r="C22" s="237" t="s">
        <v>467</v>
      </c>
      <c r="D22" s="256" t="s">
        <v>468</v>
      </c>
      <c r="E22" s="238" t="str">
        <f>D22</f>
        <v>0</v>
      </c>
      <c r="F22" s="238">
        <v>0</v>
      </c>
      <c r="G22" s="238">
        <f>F22</f>
        <v>0</v>
      </c>
      <c r="H22" s="238">
        <f>G22</f>
        <v>0</v>
      </c>
      <c r="I22" s="238">
        <f>H22</f>
        <v>0</v>
      </c>
      <c r="J22" s="238">
        <f>I22</f>
        <v>0</v>
      </c>
    </row>
    <row r="23" spans="1:13" ht="15.75" x14ac:dyDescent="0.25">
      <c r="A23" s="247"/>
    </row>
    <row r="24" spans="1:13" ht="15.75" x14ac:dyDescent="0.25">
      <c r="A24" s="595" t="str">
        <f>'4ИП-ТС_z'!A16:AF16</f>
        <v>Главный инженер                                           С.Н.Зуев</v>
      </c>
      <c r="B24" s="595"/>
      <c r="C24" s="595"/>
      <c r="D24" s="595"/>
      <c r="E24" s="595"/>
      <c r="F24" s="595"/>
      <c r="G24" s="595"/>
      <c r="H24" s="595"/>
      <c r="I24" s="595"/>
      <c r="J24" s="595"/>
    </row>
    <row r="25" spans="1:13" x14ac:dyDescent="0.25">
      <c r="A25" s="596" t="s">
        <v>469</v>
      </c>
      <c r="B25" s="596"/>
      <c r="C25" s="596"/>
      <c r="D25" s="596"/>
      <c r="E25" s="596"/>
      <c r="F25" s="596"/>
      <c r="G25" s="596"/>
      <c r="H25" s="596"/>
      <c r="I25" s="596"/>
      <c r="J25" s="596"/>
    </row>
    <row r="31" spans="1:13" x14ac:dyDescent="0.25">
      <c r="D31" s="246">
        <v>65619.583298588681</v>
      </c>
      <c r="E31" s="246">
        <v>65619.583298588681</v>
      </c>
      <c r="F31" s="246">
        <v>65619.583298588681</v>
      </c>
      <c r="G31" s="246">
        <v>65619.583298588681</v>
      </c>
      <c r="H31" s="246">
        <v>65619.583298588681</v>
      </c>
      <c r="I31" s="246">
        <v>65619.583298588681</v>
      </c>
      <c r="J31" s="246">
        <v>65619.583298588681</v>
      </c>
    </row>
  </sheetData>
  <mergeCells count="24">
    <mergeCell ref="S6:U6"/>
    <mergeCell ref="A1:J1"/>
    <mergeCell ref="A4:J4"/>
    <mergeCell ref="A5:J5"/>
    <mergeCell ref="A6:J6"/>
    <mergeCell ref="K6:R6"/>
    <mergeCell ref="A7:J7"/>
    <mergeCell ref="K7:R7"/>
    <mergeCell ref="S7:U7"/>
    <mergeCell ref="A9:A11"/>
    <mergeCell ref="B9:B11"/>
    <mergeCell ref="C9:C11"/>
    <mergeCell ref="D9:D11"/>
    <mergeCell ref="E9:J9"/>
    <mergeCell ref="E10:E11"/>
    <mergeCell ref="F10:J10"/>
    <mergeCell ref="A24:J24"/>
    <mergeCell ref="A25:J25"/>
    <mergeCell ref="A14:A15"/>
    <mergeCell ref="B14:B15"/>
    <mergeCell ref="A18:A19"/>
    <mergeCell ref="B18:B19"/>
    <mergeCell ref="A20:A21"/>
    <mergeCell ref="B20:B21"/>
  </mergeCells>
  <pageMargins left="0.7" right="0.7" top="0.75" bottom="0.75" header="0.3" footer="0.3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A25"/>
  <sheetViews>
    <sheetView topLeftCell="O1" workbookViewId="0">
      <selection activeCell="AG23" sqref="AG23"/>
    </sheetView>
  </sheetViews>
  <sheetFormatPr defaultRowHeight="15" x14ac:dyDescent="0.25"/>
  <cols>
    <col min="1" max="1" width="5.85546875" style="246" customWidth="1"/>
    <col min="2" max="2" width="35.140625" style="246" customWidth="1"/>
    <col min="3" max="14" width="9.140625" style="246"/>
    <col min="15" max="15" width="12.28515625" style="246" customWidth="1"/>
    <col min="16" max="20" width="9.5703125" style="246" customWidth="1"/>
    <col min="21" max="21" width="11.7109375" style="246" customWidth="1"/>
    <col min="22" max="26" width="9.5703125" style="246" customWidth="1"/>
    <col min="27" max="27" width="12.28515625" style="246" customWidth="1"/>
    <col min="28" max="32" width="9.5703125" style="246" customWidth="1"/>
    <col min="33" max="256" width="9.140625" style="246"/>
    <col min="257" max="257" width="5.85546875" style="246" customWidth="1"/>
    <col min="258" max="258" width="35.140625" style="246" customWidth="1"/>
    <col min="259" max="270" width="9.140625" style="246"/>
    <col min="271" max="271" width="12.28515625" style="246" customWidth="1"/>
    <col min="272" max="276" width="9.5703125" style="246" customWidth="1"/>
    <col min="277" max="277" width="11.7109375" style="246" customWidth="1"/>
    <col min="278" max="282" width="9.5703125" style="246" customWidth="1"/>
    <col min="283" max="283" width="12.28515625" style="246" customWidth="1"/>
    <col min="284" max="288" width="9.5703125" style="246" customWidth="1"/>
    <col min="289" max="512" width="9.140625" style="246"/>
    <col min="513" max="513" width="5.85546875" style="246" customWidth="1"/>
    <col min="514" max="514" width="35.140625" style="246" customWidth="1"/>
    <col min="515" max="526" width="9.140625" style="246"/>
    <col min="527" max="527" width="12.28515625" style="246" customWidth="1"/>
    <col min="528" max="532" width="9.5703125" style="246" customWidth="1"/>
    <col min="533" max="533" width="11.7109375" style="246" customWidth="1"/>
    <col min="534" max="538" width="9.5703125" style="246" customWidth="1"/>
    <col min="539" max="539" width="12.28515625" style="246" customWidth="1"/>
    <col min="540" max="544" width="9.5703125" style="246" customWidth="1"/>
    <col min="545" max="768" width="9.140625" style="246"/>
    <col min="769" max="769" width="5.85546875" style="246" customWidth="1"/>
    <col min="770" max="770" width="35.140625" style="246" customWidth="1"/>
    <col min="771" max="782" width="9.140625" style="246"/>
    <col min="783" max="783" width="12.28515625" style="246" customWidth="1"/>
    <col min="784" max="788" width="9.5703125" style="246" customWidth="1"/>
    <col min="789" max="789" width="11.7109375" style="246" customWidth="1"/>
    <col min="790" max="794" width="9.5703125" style="246" customWidth="1"/>
    <col min="795" max="795" width="12.28515625" style="246" customWidth="1"/>
    <col min="796" max="800" width="9.5703125" style="246" customWidth="1"/>
    <col min="801" max="1024" width="9.140625" style="246"/>
    <col min="1025" max="1025" width="5.85546875" style="246" customWidth="1"/>
    <col min="1026" max="1026" width="35.140625" style="246" customWidth="1"/>
    <col min="1027" max="1038" width="9.140625" style="246"/>
    <col min="1039" max="1039" width="12.28515625" style="246" customWidth="1"/>
    <col min="1040" max="1044" width="9.5703125" style="246" customWidth="1"/>
    <col min="1045" max="1045" width="11.7109375" style="246" customWidth="1"/>
    <col min="1046" max="1050" width="9.5703125" style="246" customWidth="1"/>
    <col min="1051" max="1051" width="12.28515625" style="246" customWidth="1"/>
    <col min="1052" max="1056" width="9.5703125" style="246" customWidth="1"/>
    <col min="1057" max="1280" width="9.140625" style="246"/>
    <col min="1281" max="1281" width="5.85546875" style="246" customWidth="1"/>
    <col min="1282" max="1282" width="35.140625" style="246" customWidth="1"/>
    <col min="1283" max="1294" width="9.140625" style="246"/>
    <col min="1295" max="1295" width="12.28515625" style="246" customWidth="1"/>
    <col min="1296" max="1300" width="9.5703125" style="246" customWidth="1"/>
    <col min="1301" max="1301" width="11.7109375" style="246" customWidth="1"/>
    <col min="1302" max="1306" width="9.5703125" style="246" customWidth="1"/>
    <col min="1307" max="1307" width="12.28515625" style="246" customWidth="1"/>
    <col min="1308" max="1312" width="9.5703125" style="246" customWidth="1"/>
    <col min="1313" max="1536" width="9.140625" style="246"/>
    <col min="1537" max="1537" width="5.85546875" style="246" customWidth="1"/>
    <col min="1538" max="1538" width="35.140625" style="246" customWidth="1"/>
    <col min="1539" max="1550" width="9.140625" style="246"/>
    <col min="1551" max="1551" width="12.28515625" style="246" customWidth="1"/>
    <col min="1552" max="1556" width="9.5703125" style="246" customWidth="1"/>
    <col min="1557" max="1557" width="11.7109375" style="246" customWidth="1"/>
    <col min="1558" max="1562" width="9.5703125" style="246" customWidth="1"/>
    <col min="1563" max="1563" width="12.28515625" style="246" customWidth="1"/>
    <col min="1564" max="1568" width="9.5703125" style="246" customWidth="1"/>
    <col min="1569" max="1792" width="9.140625" style="246"/>
    <col min="1793" max="1793" width="5.85546875" style="246" customWidth="1"/>
    <col min="1794" max="1794" width="35.140625" style="246" customWidth="1"/>
    <col min="1795" max="1806" width="9.140625" style="246"/>
    <col min="1807" max="1807" width="12.28515625" style="246" customWidth="1"/>
    <col min="1808" max="1812" width="9.5703125" style="246" customWidth="1"/>
    <col min="1813" max="1813" width="11.7109375" style="246" customWidth="1"/>
    <col min="1814" max="1818" width="9.5703125" style="246" customWidth="1"/>
    <col min="1819" max="1819" width="12.28515625" style="246" customWidth="1"/>
    <col min="1820" max="1824" width="9.5703125" style="246" customWidth="1"/>
    <col min="1825" max="2048" width="9.140625" style="246"/>
    <col min="2049" max="2049" width="5.85546875" style="246" customWidth="1"/>
    <col min="2050" max="2050" width="35.140625" style="246" customWidth="1"/>
    <col min="2051" max="2062" width="9.140625" style="246"/>
    <col min="2063" max="2063" width="12.28515625" style="246" customWidth="1"/>
    <col min="2064" max="2068" width="9.5703125" style="246" customWidth="1"/>
    <col min="2069" max="2069" width="11.7109375" style="246" customWidth="1"/>
    <col min="2070" max="2074" width="9.5703125" style="246" customWidth="1"/>
    <col min="2075" max="2075" width="12.28515625" style="246" customWidth="1"/>
    <col min="2076" max="2080" width="9.5703125" style="246" customWidth="1"/>
    <col min="2081" max="2304" width="9.140625" style="246"/>
    <col min="2305" max="2305" width="5.85546875" style="246" customWidth="1"/>
    <col min="2306" max="2306" width="35.140625" style="246" customWidth="1"/>
    <col min="2307" max="2318" width="9.140625" style="246"/>
    <col min="2319" max="2319" width="12.28515625" style="246" customWidth="1"/>
    <col min="2320" max="2324" width="9.5703125" style="246" customWidth="1"/>
    <col min="2325" max="2325" width="11.7109375" style="246" customWidth="1"/>
    <col min="2326" max="2330" width="9.5703125" style="246" customWidth="1"/>
    <col min="2331" max="2331" width="12.28515625" style="246" customWidth="1"/>
    <col min="2332" max="2336" width="9.5703125" style="246" customWidth="1"/>
    <col min="2337" max="2560" width="9.140625" style="246"/>
    <col min="2561" max="2561" width="5.85546875" style="246" customWidth="1"/>
    <col min="2562" max="2562" width="35.140625" style="246" customWidth="1"/>
    <col min="2563" max="2574" width="9.140625" style="246"/>
    <col min="2575" max="2575" width="12.28515625" style="246" customWidth="1"/>
    <col min="2576" max="2580" width="9.5703125" style="246" customWidth="1"/>
    <col min="2581" max="2581" width="11.7109375" style="246" customWidth="1"/>
    <col min="2582" max="2586" width="9.5703125" style="246" customWidth="1"/>
    <col min="2587" max="2587" width="12.28515625" style="246" customWidth="1"/>
    <col min="2588" max="2592" width="9.5703125" style="246" customWidth="1"/>
    <col min="2593" max="2816" width="9.140625" style="246"/>
    <col min="2817" max="2817" width="5.85546875" style="246" customWidth="1"/>
    <col min="2818" max="2818" width="35.140625" style="246" customWidth="1"/>
    <col min="2819" max="2830" width="9.140625" style="246"/>
    <col min="2831" max="2831" width="12.28515625" style="246" customWidth="1"/>
    <col min="2832" max="2836" width="9.5703125" style="246" customWidth="1"/>
    <col min="2837" max="2837" width="11.7109375" style="246" customWidth="1"/>
    <col min="2838" max="2842" width="9.5703125" style="246" customWidth="1"/>
    <col min="2843" max="2843" width="12.28515625" style="246" customWidth="1"/>
    <col min="2844" max="2848" width="9.5703125" style="246" customWidth="1"/>
    <col min="2849" max="3072" width="9.140625" style="246"/>
    <col min="3073" max="3073" width="5.85546875" style="246" customWidth="1"/>
    <col min="3074" max="3074" width="35.140625" style="246" customWidth="1"/>
    <col min="3075" max="3086" width="9.140625" style="246"/>
    <col min="3087" max="3087" width="12.28515625" style="246" customWidth="1"/>
    <col min="3088" max="3092" width="9.5703125" style="246" customWidth="1"/>
    <col min="3093" max="3093" width="11.7109375" style="246" customWidth="1"/>
    <col min="3094" max="3098" width="9.5703125" style="246" customWidth="1"/>
    <col min="3099" max="3099" width="12.28515625" style="246" customWidth="1"/>
    <col min="3100" max="3104" width="9.5703125" style="246" customWidth="1"/>
    <col min="3105" max="3328" width="9.140625" style="246"/>
    <col min="3329" max="3329" width="5.85546875" style="246" customWidth="1"/>
    <col min="3330" max="3330" width="35.140625" style="246" customWidth="1"/>
    <col min="3331" max="3342" width="9.140625" style="246"/>
    <col min="3343" max="3343" width="12.28515625" style="246" customWidth="1"/>
    <col min="3344" max="3348" width="9.5703125" style="246" customWidth="1"/>
    <col min="3349" max="3349" width="11.7109375" style="246" customWidth="1"/>
    <col min="3350" max="3354" width="9.5703125" style="246" customWidth="1"/>
    <col min="3355" max="3355" width="12.28515625" style="246" customWidth="1"/>
    <col min="3356" max="3360" width="9.5703125" style="246" customWidth="1"/>
    <col min="3361" max="3584" width="9.140625" style="246"/>
    <col min="3585" max="3585" width="5.85546875" style="246" customWidth="1"/>
    <col min="3586" max="3586" width="35.140625" style="246" customWidth="1"/>
    <col min="3587" max="3598" width="9.140625" style="246"/>
    <col min="3599" max="3599" width="12.28515625" style="246" customWidth="1"/>
    <col min="3600" max="3604" width="9.5703125" style="246" customWidth="1"/>
    <col min="3605" max="3605" width="11.7109375" style="246" customWidth="1"/>
    <col min="3606" max="3610" width="9.5703125" style="246" customWidth="1"/>
    <col min="3611" max="3611" width="12.28515625" style="246" customWidth="1"/>
    <col min="3612" max="3616" width="9.5703125" style="246" customWidth="1"/>
    <col min="3617" max="3840" width="9.140625" style="246"/>
    <col min="3841" max="3841" width="5.85546875" style="246" customWidth="1"/>
    <col min="3842" max="3842" width="35.140625" style="246" customWidth="1"/>
    <col min="3843" max="3854" width="9.140625" style="246"/>
    <col min="3855" max="3855" width="12.28515625" style="246" customWidth="1"/>
    <col min="3856" max="3860" width="9.5703125" style="246" customWidth="1"/>
    <col min="3861" max="3861" width="11.7109375" style="246" customWidth="1"/>
    <col min="3862" max="3866" width="9.5703125" style="246" customWidth="1"/>
    <col min="3867" max="3867" width="12.28515625" style="246" customWidth="1"/>
    <col min="3868" max="3872" width="9.5703125" style="246" customWidth="1"/>
    <col min="3873" max="4096" width="9.140625" style="246"/>
    <col min="4097" max="4097" width="5.85546875" style="246" customWidth="1"/>
    <col min="4098" max="4098" width="35.140625" style="246" customWidth="1"/>
    <col min="4099" max="4110" width="9.140625" style="246"/>
    <col min="4111" max="4111" width="12.28515625" style="246" customWidth="1"/>
    <col min="4112" max="4116" width="9.5703125" style="246" customWidth="1"/>
    <col min="4117" max="4117" width="11.7109375" style="246" customWidth="1"/>
    <col min="4118" max="4122" width="9.5703125" style="246" customWidth="1"/>
    <col min="4123" max="4123" width="12.28515625" style="246" customWidth="1"/>
    <col min="4124" max="4128" width="9.5703125" style="246" customWidth="1"/>
    <col min="4129" max="4352" width="9.140625" style="246"/>
    <col min="4353" max="4353" width="5.85546875" style="246" customWidth="1"/>
    <col min="4354" max="4354" width="35.140625" style="246" customWidth="1"/>
    <col min="4355" max="4366" width="9.140625" style="246"/>
    <col min="4367" max="4367" width="12.28515625" style="246" customWidth="1"/>
    <col min="4368" max="4372" width="9.5703125" style="246" customWidth="1"/>
    <col min="4373" max="4373" width="11.7109375" style="246" customWidth="1"/>
    <col min="4374" max="4378" width="9.5703125" style="246" customWidth="1"/>
    <col min="4379" max="4379" width="12.28515625" style="246" customWidth="1"/>
    <col min="4380" max="4384" width="9.5703125" style="246" customWidth="1"/>
    <col min="4385" max="4608" width="9.140625" style="246"/>
    <col min="4609" max="4609" width="5.85546875" style="246" customWidth="1"/>
    <col min="4610" max="4610" width="35.140625" style="246" customWidth="1"/>
    <col min="4611" max="4622" width="9.140625" style="246"/>
    <col min="4623" max="4623" width="12.28515625" style="246" customWidth="1"/>
    <col min="4624" max="4628" width="9.5703125" style="246" customWidth="1"/>
    <col min="4629" max="4629" width="11.7109375" style="246" customWidth="1"/>
    <col min="4630" max="4634" width="9.5703125" style="246" customWidth="1"/>
    <col min="4635" max="4635" width="12.28515625" style="246" customWidth="1"/>
    <col min="4636" max="4640" width="9.5703125" style="246" customWidth="1"/>
    <col min="4641" max="4864" width="9.140625" style="246"/>
    <col min="4865" max="4865" width="5.85546875" style="246" customWidth="1"/>
    <col min="4866" max="4866" width="35.140625" style="246" customWidth="1"/>
    <col min="4867" max="4878" width="9.140625" style="246"/>
    <col min="4879" max="4879" width="12.28515625" style="246" customWidth="1"/>
    <col min="4880" max="4884" width="9.5703125" style="246" customWidth="1"/>
    <col min="4885" max="4885" width="11.7109375" style="246" customWidth="1"/>
    <col min="4886" max="4890" width="9.5703125" style="246" customWidth="1"/>
    <col min="4891" max="4891" width="12.28515625" style="246" customWidth="1"/>
    <col min="4892" max="4896" width="9.5703125" style="246" customWidth="1"/>
    <col min="4897" max="5120" width="9.140625" style="246"/>
    <col min="5121" max="5121" width="5.85546875" style="246" customWidth="1"/>
    <col min="5122" max="5122" width="35.140625" style="246" customWidth="1"/>
    <col min="5123" max="5134" width="9.140625" style="246"/>
    <col min="5135" max="5135" width="12.28515625" style="246" customWidth="1"/>
    <col min="5136" max="5140" width="9.5703125" style="246" customWidth="1"/>
    <col min="5141" max="5141" width="11.7109375" style="246" customWidth="1"/>
    <col min="5142" max="5146" width="9.5703125" style="246" customWidth="1"/>
    <col min="5147" max="5147" width="12.28515625" style="246" customWidth="1"/>
    <col min="5148" max="5152" width="9.5703125" style="246" customWidth="1"/>
    <col min="5153" max="5376" width="9.140625" style="246"/>
    <col min="5377" max="5377" width="5.85546875" style="246" customWidth="1"/>
    <col min="5378" max="5378" width="35.140625" style="246" customWidth="1"/>
    <col min="5379" max="5390" width="9.140625" style="246"/>
    <col min="5391" max="5391" width="12.28515625" style="246" customWidth="1"/>
    <col min="5392" max="5396" width="9.5703125" style="246" customWidth="1"/>
    <col min="5397" max="5397" width="11.7109375" style="246" customWidth="1"/>
    <col min="5398" max="5402" width="9.5703125" style="246" customWidth="1"/>
    <col min="5403" max="5403" width="12.28515625" style="246" customWidth="1"/>
    <col min="5404" max="5408" width="9.5703125" style="246" customWidth="1"/>
    <col min="5409" max="5632" width="9.140625" style="246"/>
    <col min="5633" max="5633" width="5.85546875" style="246" customWidth="1"/>
    <col min="5634" max="5634" width="35.140625" style="246" customWidth="1"/>
    <col min="5635" max="5646" width="9.140625" style="246"/>
    <col min="5647" max="5647" width="12.28515625" style="246" customWidth="1"/>
    <col min="5648" max="5652" width="9.5703125" style="246" customWidth="1"/>
    <col min="5653" max="5653" width="11.7109375" style="246" customWidth="1"/>
    <col min="5654" max="5658" width="9.5703125" style="246" customWidth="1"/>
    <col min="5659" max="5659" width="12.28515625" style="246" customWidth="1"/>
    <col min="5660" max="5664" width="9.5703125" style="246" customWidth="1"/>
    <col min="5665" max="5888" width="9.140625" style="246"/>
    <col min="5889" max="5889" width="5.85546875" style="246" customWidth="1"/>
    <col min="5890" max="5890" width="35.140625" style="246" customWidth="1"/>
    <col min="5891" max="5902" width="9.140625" style="246"/>
    <col min="5903" max="5903" width="12.28515625" style="246" customWidth="1"/>
    <col min="5904" max="5908" width="9.5703125" style="246" customWidth="1"/>
    <col min="5909" max="5909" width="11.7109375" style="246" customWidth="1"/>
    <col min="5910" max="5914" width="9.5703125" style="246" customWidth="1"/>
    <col min="5915" max="5915" width="12.28515625" style="246" customWidth="1"/>
    <col min="5916" max="5920" width="9.5703125" style="246" customWidth="1"/>
    <col min="5921" max="6144" width="9.140625" style="246"/>
    <col min="6145" max="6145" width="5.85546875" style="246" customWidth="1"/>
    <col min="6146" max="6146" width="35.140625" style="246" customWidth="1"/>
    <col min="6147" max="6158" width="9.140625" style="246"/>
    <col min="6159" max="6159" width="12.28515625" style="246" customWidth="1"/>
    <col min="6160" max="6164" width="9.5703125" style="246" customWidth="1"/>
    <col min="6165" max="6165" width="11.7109375" style="246" customWidth="1"/>
    <col min="6166" max="6170" width="9.5703125" style="246" customWidth="1"/>
    <col min="6171" max="6171" width="12.28515625" style="246" customWidth="1"/>
    <col min="6172" max="6176" width="9.5703125" style="246" customWidth="1"/>
    <col min="6177" max="6400" width="9.140625" style="246"/>
    <col min="6401" max="6401" width="5.85546875" style="246" customWidth="1"/>
    <col min="6402" max="6402" width="35.140625" style="246" customWidth="1"/>
    <col min="6403" max="6414" width="9.140625" style="246"/>
    <col min="6415" max="6415" width="12.28515625" style="246" customWidth="1"/>
    <col min="6416" max="6420" width="9.5703125" style="246" customWidth="1"/>
    <col min="6421" max="6421" width="11.7109375" style="246" customWidth="1"/>
    <col min="6422" max="6426" width="9.5703125" style="246" customWidth="1"/>
    <col min="6427" max="6427" width="12.28515625" style="246" customWidth="1"/>
    <col min="6428" max="6432" width="9.5703125" style="246" customWidth="1"/>
    <col min="6433" max="6656" width="9.140625" style="246"/>
    <col min="6657" max="6657" width="5.85546875" style="246" customWidth="1"/>
    <col min="6658" max="6658" width="35.140625" style="246" customWidth="1"/>
    <col min="6659" max="6670" width="9.140625" style="246"/>
    <col min="6671" max="6671" width="12.28515625" style="246" customWidth="1"/>
    <col min="6672" max="6676" width="9.5703125" style="246" customWidth="1"/>
    <col min="6677" max="6677" width="11.7109375" style="246" customWidth="1"/>
    <col min="6678" max="6682" width="9.5703125" style="246" customWidth="1"/>
    <col min="6683" max="6683" width="12.28515625" style="246" customWidth="1"/>
    <col min="6684" max="6688" width="9.5703125" style="246" customWidth="1"/>
    <col min="6689" max="6912" width="9.140625" style="246"/>
    <col min="6913" max="6913" width="5.85546875" style="246" customWidth="1"/>
    <col min="6914" max="6914" width="35.140625" style="246" customWidth="1"/>
    <col min="6915" max="6926" width="9.140625" style="246"/>
    <col min="6927" max="6927" width="12.28515625" style="246" customWidth="1"/>
    <col min="6928" max="6932" width="9.5703125" style="246" customWidth="1"/>
    <col min="6933" max="6933" width="11.7109375" style="246" customWidth="1"/>
    <col min="6934" max="6938" width="9.5703125" style="246" customWidth="1"/>
    <col min="6939" max="6939" width="12.28515625" style="246" customWidth="1"/>
    <col min="6940" max="6944" width="9.5703125" style="246" customWidth="1"/>
    <col min="6945" max="7168" width="9.140625" style="246"/>
    <col min="7169" max="7169" width="5.85546875" style="246" customWidth="1"/>
    <col min="7170" max="7170" width="35.140625" style="246" customWidth="1"/>
    <col min="7171" max="7182" width="9.140625" style="246"/>
    <col min="7183" max="7183" width="12.28515625" style="246" customWidth="1"/>
    <col min="7184" max="7188" width="9.5703125" style="246" customWidth="1"/>
    <col min="7189" max="7189" width="11.7109375" style="246" customWidth="1"/>
    <col min="7190" max="7194" width="9.5703125" style="246" customWidth="1"/>
    <col min="7195" max="7195" width="12.28515625" style="246" customWidth="1"/>
    <col min="7196" max="7200" width="9.5703125" style="246" customWidth="1"/>
    <col min="7201" max="7424" width="9.140625" style="246"/>
    <col min="7425" max="7425" width="5.85546875" style="246" customWidth="1"/>
    <col min="7426" max="7426" width="35.140625" style="246" customWidth="1"/>
    <col min="7427" max="7438" width="9.140625" style="246"/>
    <col min="7439" max="7439" width="12.28515625" style="246" customWidth="1"/>
    <col min="7440" max="7444" width="9.5703125" style="246" customWidth="1"/>
    <col min="7445" max="7445" width="11.7109375" style="246" customWidth="1"/>
    <col min="7446" max="7450" width="9.5703125" style="246" customWidth="1"/>
    <col min="7451" max="7451" width="12.28515625" style="246" customWidth="1"/>
    <col min="7452" max="7456" width="9.5703125" style="246" customWidth="1"/>
    <col min="7457" max="7680" width="9.140625" style="246"/>
    <col min="7681" max="7681" width="5.85546875" style="246" customWidth="1"/>
    <col min="7682" max="7682" width="35.140625" style="246" customWidth="1"/>
    <col min="7683" max="7694" width="9.140625" style="246"/>
    <col min="7695" max="7695" width="12.28515625" style="246" customWidth="1"/>
    <col min="7696" max="7700" width="9.5703125" style="246" customWidth="1"/>
    <col min="7701" max="7701" width="11.7109375" style="246" customWidth="1"/>
    <col min="7702" max="7706" width="9.5703125" style="246" customWidth="1"/>
    <col min="7707" max="7707" width="12.28515625" style="246" customWidth="1"/>
    <col min="7708" max="7712" width="9.5703125" style="246" customWidth="1"/>
    <col min="7713" max="7936" width="9.140625" style="246"/>
    <col min="7937" max="7937" width="5.85546875" style="246" customWidth="1"/>
    <col min="7938" max="7938" width="35.140625" style="246" customWidth="1"/>
    <col min="7939" max="7950" width="9.140625" style="246"/>
    <col min="7951" max="7951" width="12.28515625" style="246" customWidth="1"/>
    <col min="7952" max="7956" width="9.5703125" style="246" customWidth="1"/>
    <col min="7957" max="7957" width="11.7109375" style="246" customWidth="1"/>
    <col min="7958" max="7962" width="9.5703125" style="246" customWidth="1"/>
    <col min="7963" max="7963" width="12.28515625" style="246" customWidth="1"/>
    <col min="7964" max="7968" width="9.5703125" style="246" customWidth="1"/>
    <col min="7969" max="8192" width="9.140625" style="246"/>
    <col min="8193" max="8193" width="5.85546875" style="246" customWidth="1"/>
    <col min="8194" max="8194" width="35.140625" style="246" customWidth="1"/>
    <col min="8195" max="8206" width="9.140625" style="246"/>
    <col min="8207" max="8207" width="12.28515625" style="246" customWidth="1"/>
    <col min="8208" max="8212" width="9.5703125" style="246" customWidth="1"/>
    <col min="8213" max="8213" width="11.7109375" style="246" customWidth="1"/>
    <col min="8214" max="8218" width="9.5703125" style="246" customWidth="1"/>
    <col min="8219" max="8219" width="12.28515625" style="246" customWidth="1"/>
    <col min="8220" max="8224" width="9.5703125" style="246" customWidth="1"/>
    <col min="8225" max="8448" width="9.140625" style="246"/>
    <col min="8449" max="8449" width="5.85546875" style="246" customWidth="1"/>
    <col min="8450" max="8450" width="35.140625" style="246" customWidth="1"/>
    <col min="8451" max="8462" width="9.140625" style="246"/>
    <col min="8463" max="8463" width="12.28515625" style="246" customWidth="1"/>
    <col min="8464" max="8468" width="9.5703125" style="246" customWidth="1"/>
    <col min="8469" max="8469" width="11.7109375" style="246" customWidth="1"/>
    <col min="8470" max="8474" width="9.5703125" style="246" customWidth="1"/>
    <col min="8475" max="8475" width="12.28515625" style="246" customWidth="1"/>
    <col min="8476" max="8480" width="9.5703125" style="246" customWidth="1"/>
    <col min="8481" max="8704" width="9.140625" style="246"/>
    <col min="8705" max="8705" width="5.85546875" style="246" customWidth="1"/>
    <col min="8706" max="8706" width="35.140625" style="246" customWidth="1"/>
    <col min="8707" max="8718" width="9.140625" style="246"/>
    <col min="8719" max="8719" width="12.28515625" style="246" customWidth="1"/>
    <col min="8720" max="8724" width="9.5703125" style="246" customWidth="1"/>
    <col min="8725" max="8725" width="11.7109375" style="246" customWidth="1"/>
    <col min="8726" max="8730" width="9.5703125" style="246" customWidth="1"/>
    <col min="8731" max="8731" width="12.28515625" style="246" customWidth="1"/>
    <col min="8732" max="8736" width="9.5703125" style="246" customWidth="1"/>
    <col min="8737" max="8960" width="9.140625" style="246"/>
    <col min="8961" max="8961" width="5.85546875" style="246" customWidth="1"/>
    <col min="8962" max="8962" width="35.140625" style="246" customWidth="1"/>
    <col min="8963" max="8974" width="9.140625" style="246"/>
    <col min="8975" max="8975" width="12.28515625" style="246" customWidth="1"/>
    <col min="8976" max="8980" width="9.5703125" style="246" customWidth="1"/>
    <col min="8981" max="8981" width="11.7109375" style="246" customWidth="1"/>
    <col min="8982" max="8986" width="9.5703125" style="246" customWidth="1"/>
    <col min="8987" max="8987" width="12.28515625" style="246" customWidth="1"/>
    <col min="8988" max="8992" width="9.5703125" style="246" customWidth="1"/>
    <col min="8993" max="9216" width="9.140625" style="246"/>
    <col min="9217" max="9217" width="5.85546875" style="246" customWidth="1"/>
    <col min="9218" max="9218" width="35.140625" style="246" customWidth="1"/>
    <col min="9219" max="9230" width="9.140625" style="246"/>
    <col min="9231" max="9231" width="12.28515625" style="246" customWidth="1"/>
    <col min="9232" max="9236" width="9.5703125" style="246" customWidth="1"/>
    <col min="9237" max="9237" width="11.7109375" style="246" customWidth="1"/>
    <col min="9238" max="9242" width="9.5703125" style="246" customWidth="1"/>
    <col min="9243" max="9243" width="12.28515625" style="246" customWidth="1"/>
    <col min="9244" max="9248" width="9.5703125" style="246" customWidth="1"/>
    <col min="9249" max="9472" width="9.140625" style="246"/>
    <col min="9473" max="9473" width="5.85546875" style="246" customWidth="1"/>
    <col min="9474" max="9474" width="35.140625" style="246" customWidth="1"/>
    <col min="9475" max="9486" width="9.140625" style="246"/>
    <col min="9487" max="9487" width="12.28515625" style="246" customWidth="1"/>
    <col min="9488" max="9492" width="9.5703125" style="246" customWidth="1"/>
    <col min="9493" max="9493" width="11.7109375" style="246" customWidth="1"/>
    <col min="9494" max="9498" width="9.5703125" style="246" customWidth="1"/>
    <col min="9499" max="9499" width="12.28515625" style="246" customWidth="1"/>
    <col min="9500" max="9504" width="9.5703125" style="246" customWidth="1"/>
    <col min="9505" max="9728" width="9.140625" style="246"/>
    <col min="9729" max="9729" width="5.85546875" style="246" customWidth="1"/>
    <col min="9730" max="9730" width="35.140625" style="246" customWidth="1"/>
    <col min="9731" max="9742" width="9.140625" style="246"/>
    <col min="9743" max="9743" width="12.28515625" style="246" customWidth="1"/>
    <col min="9744" max="9748" width="9.5703125" style="246" customWidth="1"/>
    <col min="9749" max="9749" width="11.7109375" style="246" customWidth="1"/>
    <col min="9750" max="9754" width="9.5703125" style="246" customWidth="1"/>
    <col min="9755" max="9755" width="12.28515625" style="246" customWidth="1"/>
    <col min="9756" max="9760" width="9.5703125" style="246" customWidth="1"/>
    <col min="9761" max="9984" width="9.140625" style="246"/>
    <col min="9985" max="9985" width="5.85546875" style="246" customWidth="1"/>
    <col min="9986" max="9986" width="35.140625" style="246" customWidth="1"/>
    <col min="9987" max="9998" width="9.140625" style="246"/>
    <col min="9999" max="9999" width="12.28515625" style="246" customWidth="1"/>
    <col min="10000" max="10004" width="9.5703125" style="246" customWidth="1"/>
    <col min="10005" max="10005" width="11.7109375" style="246" customWidth="1"/>
    <col min="10006" max="10010" width="9.5703125" style="246" customWidth="1"/>
    <col min="10011" max="10011" width="12.28515625" style="246" customWidth="1"/>
    <col min="10012" max="10016" width="9.5703125" style="246" customWidth="1"/>
    <col min="10017" max="10240" width="9.140625" style="246"/>
    <col min="10241" max="10241" width="5.85546875" style="246" customWidth="1"/>
    <col min="10242" max="10242" width="35.140625" style="246" customWidth="1"/>
    <col min="10243" max="10254" width="9.140625" style="246"/>
    <col min="10255" max="10255" width="12.28515625" style="246" customWidth="1"/>
    <col min="10256" max="10260" width="9.5703125" style="246" customWidth="1"/>
    <col min="10261" max="10261" width="11.7109375" style="246" customWidth="1"/>
    <col min="10262" max="10266" width="9.5703125" style="246" customWidth="1"/>
    <col min="10267" max="10267" width="12.28515625" style="246" customWidth="1"/>
    <col min="10268" max="10272" width="9.5703125" style="246" customWidth="1"/>
    <col min="10273" max="10496" width="9.140625" style="246"/>
    <col min="10497" max="10497" width="5.85546875" style="246" customWidth="1"/>
    <col min="10498" max="10498" width="35.140625" style="246" customWidth="1"/>
    <col min="10499" max="10510" width="9.140625" style="246"/>
    <col min="10511" max="10511" width="12.28515625" style="246" customWidth="1"/>
    <col min="10512" max="10516" width="9.5703125" style="246" customWidth="1"/>
    <col min="10517" max="10517" width="11.7109375" style="246" customWidth="1"/>
    <col min="10518" max="10522" width="9.5703125" style="246" customWidth="1"/>
    <col min="10523" max="10523" width="12.28515625" style="246" customWidth="1"/>
    <col min="10524" max="10528" width="9.5703125" style="246" customWidth="1"/>
    <col min="10529" max="10752" width="9.140625" style="246"/>
    <col min="10753" max="10753" width="5.85546875" style="246" customWidth="1"/>
    <col min="10754" max="10754" width="35.140625" style="246" customWidth="1"/>
    <col min="10755" max="10766" width="9.140625" style="246"/>
    <col min="10767" max="10767" width="12.28515625" style="246" customWidth="1"/>
    <col min="10768" max="10772" width="9.5703125" style="246" customWidth="1"/>
    <col min="10773" max="10773" width="11.7109375" style="246" customWidth="1"/>
    <col min="10774" max="10778" width="9.5703125" style="246" customWidth="1"/>
    <col min="10779" max="10779" width="12.28515625" style="246" customWidth="1"/>
    <col min="10780" max="10784" width="9.5703125" style="246" customWidth="1"/>
    <col min="10785" max="11008" width="9.140625" style="246"/>
    <col min="11009" max="11009" width="5.85546875" style="246" customWidth="1"/>
    <col min="11010" max="11010" width="35.140625" style="246" customWidth="1"/>
    <col min="11011" max="11022" width="9.140625" style="246"/>
    <col min="11023" max="11023" width="12.28515625" style="246" customWidth="1"/>
    <col min="11024" max="11028" width="9.5703125" style="246" customWidth="1"/>
    <col min="11029" max="11029" width="11.7109375" style="246" customWidth="1"/>
    <col min="11030" max="11034" width="9.5703125" style="246" customWidth="1"/>
    <col min="11035" max="11035" width="12.28515625" style="246" customWidth="1"/>
    <col min="11036" max="11040" width="9.5703125" style="246" customWidth="1"/>
    <col min="11041" max="11264" width="9.140625" style="246"/>
    <col min="11265" max="11265" width="5.85546875" style="246" customWidth="1"/>
    <col min="11266" max="11266" width="35.140625" style="246" customWidth="1"/>
    <col min="11267" max="11278" width="9.140625" style="246"/>
    <col min="11279" max="11279" width="12.28515625" style="246" customWidth="1"/>
    <col min="11280" max="11284" width="9.5703125" style="246" customWidth="1"/>
    <col min="11285" max="11285" width="11.7109375" style="246" customWidth="1"/>
    <col min="11286" max="11290" width="9.5703125" style="246" customWidth="1"/>
    <col min="11291" max="11291" width="12.28515625" style="246" customWidth="1"/>
    <col min="11292" max="11296" width="9.5703125" style="246" customWidth="1"/>
    <col min="11297" max="11520" width="9.140625" style="246"/>
    <col min="11521" max="11521" width="5.85546875" style="246" customWidth="1"/>
    <col min="11522" max="11522" width="35.140625" style="246" customWidth="1"/>
    <col min="11523" max="11534" width="9.140625" style="246"/>
    <col min="11535" max="11535" width="12.28515625" style="246" customWidth="1"/>
    <col min="11536" max="11540" width="9.5703125" style="246" customWidth="1"/>
    <col min="11541" max="11541" width="11.7109375" style="246" customWidth="1"/>
    <col min="11542" max="11546" width="9.5703125" style="246" customWidth="1"/>
    <col min="11547" max="11547" width="12.28515625" style="246" customWidth="1"/>
    <col min="11548" max="11552" width="9.5703125" style="246" customWidth="1"/>
    <col min="11553" max="11776" width="9.140625" style="246"/>
    <col min="11777" max="11777" width="5.85546875" style="246" customWidth="1"/>
    <col min="11778" max="11778" width="35.140625" style="246" customWidth="1"/>
    <col min="11779" max="11790" width="9.140625" style="246"/>
    <col min="11791" max="11791" width="12.28515625" style="246" customWidth="1"/>
    <col min="11792" max="11796" width="9.5703125" style="246" customWidth="1"/>
    <col min="11797" max="11797" width="11.7109375" style="246" customWidth="1"/>
    <col min="11798" max="11802" width="9.5703125" style="246" customWidth="1"/>
    <col min="11803" max="11803" width="12.28515625" style="246" customWidth="1"/>
    <col min="11804" max="11808" width="9.5703125" style="246" customWidth="1"/>
    <col min="11809" max="12032" width="9.140625" style="246"/>
    <col min="12033" max="12033" width="5.85546875" style="246" customWidth="1"/>
    <col min="12034" max="12034" width="35.140625" style="246" customWidth="1"/>
    <col min="12035" max="12046" width="9.140625" style="246"/>
    <col min="12047" max="12047" width="12.28515625" style="246" customWidth="1"/>
    <col min="12048" max="12052" width="9.5703125" style="246" customWidth="1"/>
    <col min="12053" max="12053" width="11.7109375" style="246" customWidth="1"/>
    <col min="12054" max="12058" width="9.5703125" style="246" customWidth="1"/>
    <col min="12059" max="12059" width="12.28515625" style="246" customWidth="1"/>
    <col min="12060" max="12064" width="9.5703125" style="246" customWidth="1"/>
    <col min="12065" max="12288" width="9.140625" style="246"/>
    <col min="12289" max="12289" width="5.85546875" style="246" customWidth="1"/>
    <col min="12290" max="12290" width="35.140625" style="246" customWidth="1"/>
    <col min="12291" max="12302" width="9.140625" style="246"/>
    <col min="12303" max="12303" width="12.28515625" style="246" customWidth="1"/>
    <col min="12304" max="12308" width="9.5703125" style="246" customWidth="1"/>
    <col min="12309" max="12309" width="11.7109375" style="246" customWidth="1"/>
    <col min="12310" max="12314" width="9.5703125" style="246" customWidth="1"/>
    <col min="12315" max="12315" width="12.28515625" style="246" customWidth="1"/>
    <col min="12316" max="12320" width="9.5703125" style="246" customWidth="1"/>
    <col min="12321" max="12544" width="9.140625" style="246"/>
    <col min="12545" max="12545" width="5.85546875" style="246" customWidth="1"/>
    <col min="12546" max="12546" width="35.140625" style="246" customWidth="1"/>
    <col min="12547" max="12558" width="9.140625" style="246"/>
    <col min="12559" max="12559" width="12.28515625" style="246" customWidth="1"/>
    <col min="12560" max="12564" width="9.5703125" style="246" customWidth="1"/>
    <col min="12565" max="12565" width="11.7109375" style="246" customWidth="1"/>
    <col min="12566" max="12570" width="9.5703125" style="246" customWidth="1"/>
    <col min="12571" max="12571" width="12.28515625" style="246" customWidth="1"/>
    <col min="12572" max="12576" width="9.5703125" style="246" customWidth="1"/>
    <col min="12577" max="12800" width="9.140625" style="246"/>
    <col min="12801" max="12801" width="5.85546875" style="246" customWidth="1"/>
    <col min="12802" max="12802" width="35.140625" style="246" customWidth="1"/>
    <col min="12803" max="12814" width="9.140625" style="246"/>
    <col min="12815" max="12815" width="12.28515625" style="246" customWidth="1"/>
    <col min="12816" max="12820" width="9.5703125" style="246" customWidth="1"/>
    <col min="12821" max="12821" width="11.7109375" style="246" customWidth="1"/>
    <col min="12822" max="12826" width="9.5703125" style="246" customWidth="1"/>
    <col min="12827" max="12827" width="12.28515625" style="246" customWidth="1"/>
    <col min="12828" max="12832" width="9.5703125" style="246" customWidth="1"/>
    <col min="12833" max="13056" width="9.140625" style="246"/>
    <col min="13057" max="13057" width="5.85546875" style="246" customWidth="1"/>
    <col min="13058" max="13058" width="35.140625" style="246" customWidth="1"/>
    <col min="13059" max="13070" width="9.140625" style="246"/>
    <col min="13071" max="13071" width="12.28515625" style="246" customWidth="1"/>
    <col min="13072" max="13076" width="9.5703125" style="246" customWidth="1"/>
    <col min="13077" max="13077" width="11.7109375" style="246" customWidth="1"/>
    <col min="13078" max="13082" width="9.5703125" style="246" customWidth="1"/>
    <col min="13083" max="13083" width="12.28515625" style="246" customWidth="1"/>
    <col min="13084" max="13088" width="9.5703125" style="246" customWidth="1"/>
    <col min="13089" max="13312" width="9.140625" style="246"/>
    <col min="13313" max="13313" width="5.85546875" style="246" customWidth="1"/>
    <col min="13314" max="13314" width="35.140625" style="246" customWidth="1"/>
    <col min="13315" max="13326" width="9.140625" style="246"/>
    <col min="13327" max="13327" width="12.28515625" style="246" customWidth="1"/>
    <col min="13328" max="13332" width="9.5703125" style="246" customWidth="1"/>
    <col min="13333" max="13333" width="11.7109375" style="246" customWidth="1"/>
    <col min="13334" max="13338" width="9.5703125" style="246" customWidth="1"/>
    <col min="13339" max="13339" width="12.28515625" style="246" customWidth="1"/>
    <col min="13340" max="13344" width="9.5703125" style="246" customWidth="1"/>
    <col min="13345" max="13568" width="9.140625" style="246"/>
    <col min="13569" max="13569" width="5.85546875" style="246" customWidth="1"/>
    <col min="13570" max="13570" width="35.140625" style="246" customWidth="1"/>
    <col min="13571" max="13582" width="9.140625" style="246"/>
    <col min="13583" max="13583" width="12.28515625" style="246" customWidth="1"/>
    <col min="13584" max="13588" width="9.5703125" style="246" customWidth="1"/>
    <col min="13589" max="13589" width="11.7109375" style="246" customWidth="1"/>
    <col min="13590" max="13594" width="9.5703125" style="246" customWidth="1"/>
    <col min="13595" max="13595" width="12.28515625" style="246" customWidth="1"/>
    <col min="13596" max="13600" width="9.5703125" style="246" customWidth="1"/>
    <col min="13601" max="13824" width="9.140625" style="246"/>
    <col min="13825" max="13825" width="5.85546875" style="246" customWidth="1"/>
    <col min="13826" max="13826" width="35.140625" style="246" customWidth="1"/>
    <col min="13827" max="13838" width="9.140625" style="246"/>
    <col min="13839" max="13839" width="12.28515625" style="246" customWidth="1"/>
    <col min="13840" max="13844" width="9.5703125" style="246" customWidth="1"/>
    <col min="13845" max="13845" width="11.7109375" style="246" customWidth="1"/>
    <col min="13846" max="13850" width="9.5703125" style="246" customWidth="1"/>
    <col min="13851" max="13851" width="12.28515625" style="246" customWidth="1"/>
    <col min="13852" max="13856" width="9.5703125" style="246" customWidth="1"/>
    <col min="13857" max="14080" width="9.140625" style="246"/>
    <col min="14081" max="14081" width="5.85546875" style="246" customWidth="1"/>
    <col min="14082" max="14082" width="35.140625" style="246" customWidth="1"/>
    <col min="14083" max="14094" width="9.140625" style="246"/>
    <col min="14095" max="14095" width="12.28515625" style="246" customWidth="1"/>
    <col min="14096" max="14100" width="9.5703125" style="246" customWidth="1"/>
    <col min="14101" max="14101" width="11.7109375" style="246" customWidth="1"/>
    <col min="14102" max="14106" width="9.5703125" style="246" customWidth="1"/>
    <col min="14107" max="14107" width="12.28515625" style="246" customWidth="1"/>
    <col min="14108" max="14112" width="9.5703125" style="246" customWidth="1"/>
    <col min="14113" max="14336" width="9.140625" style="246"/>
    <col min="14337" max="14337" width="5.85546875" style="246" customWidth="1"/>
    <col min="14338" max="14338" width="35.140625" style="246" customWidth="1"/>
    <col min="14339" max="14350" width="9.140625" style="246"/>
    <col min="14351" max="14351" width="12.28515625" style="246" customWidth="1"/>
    <col min="14352" max="14356" width="9.5703125" style="246" customWidth="1"/>
    <col min="14357" max="14357" width="11.7109375" style="246" customWidth="1"/>
    <col min="14358" max="14362" width="9.5703125" style="246" customWidth="1"/>
    <col min="14363" max="14363" width="12.28515625" style="246" customWidth="1"/>
    <col min="14364" max="14368" width="9.5703125" style="246" customWidth="1"/>
    <col min="14369" max="14592" width="9.140625" style="246"/>
    <col min="14593" max="14593" width="5.85546875" style="246" customWidth="1"/>
    <col min="14594" max="14594" width="35.140625" style="246" customWidth="1"/>
    <col min="14595" max="14606" width="9.140625" style="246"/>
    <col min="14607" max="14607" width="12.28515625" style="246" customWidth="1"/>
    <col min="14608" max="14612" width="9.5703125" style="246" customWidth="1"/>
    <col min="14613" max="14613" width="11.7109375" style="246" customWidth="1"/>
    <col min="14614" max="14618" width="9.5703125" style="246" customWidth="1"/>
    <col min="14619" max="14619" width="12.28515625" style="246" customWidth="1"/>
    <col min="14620" max="14624" width="9.5703125" style="246" customWidth="1"/>
    <col min="14625" max="14848" width="9.140625" style="246"/>
    <col min="14849" max="14849" width="5.85546875" style="246" customWidth="1"/>
    <col min="14850" max="14850" width="35.140625" style="246" customWidth="1"/>
    <col min="14851" max="14862" width="9.140625" style="246"/>
    <col min="14863" max="14863" width="12.28515625" style="246" customWidth="1"/>
    <col min="14864" max="14868" width="9.5703125" style="246" customWidth="1"/>
    <col min="14869" max="14869" width="11.7109375" style="246" customWidth="1"/>
    <col min="14870" max="14874" width="9.5703125" style="246" customWidth="1"/>
    <col min="14875" max="14875" width="12.28515625" style="246" customWidth="1"/>
    <col min="14876" max="14880" width="9.5703125" style="246" customWidth="1"/>
    <col min="14881" max="15104" width="9.140625" style="246"/>
    <col min="15105" max="15105" width="5.85546875" style="246" customWidth="1"/>
    <col min="15106" max="15106" width="35.140625" style="246" customWidth="1"/>
    <col min="15107" max="15118" width="9.140625" style="246"/>
    <col min="15119" max="15119" width="12.28515625" style="246" customWidth="1"/>
    <col min="15120" max="15124" width="9.5703125" style="246" customWidth="1"/>
    <col min="15125" max="15125" width="11.7109375" style="246" customWidth="1"/>
    <col min="15126" max="15130" width="9.5703125" style="246" customWidth="1"/>
    <col min="15131" max="15131" width="12.28515625" style="246" customWidth="1"/>
    <col min="15132" max="15136" width="9.5703125" style="246" customWidth="1"/>
    <col min="15137" max="15360" width="9.140625" style="246"/>
    <col min="15361" max="15361" width="5.85546875" style="246" customWidth="1"/>
    <col min="15362" max="15362" width="35.140625" style="246" customWidth="1"/>
    <col min="15363" max="15374" width="9.140625" style="246"/>
    <col min="15375" max="15375" width="12.28515625" style="246" customWidth="1"/>
    <col min="15376" max="15380" width="9.5703125" style="246" customWidth="1"/>
    <col min="15381" max="15381" width="11.7109375" style="246" customWidth="1"/>
    <col min="15382" max="15386" width="9.5703125" style="246" customWidth="1"/>
    <col min="15387" max="15387" width="12.28515625" style="246" customWidth="1"/>
    <col min="15388" max="15392" width="9.5703125" style="246" customWidth="1"/>
    <col min="15393" max="15616" width="9.140625" style="246"/>
    <col min="15617" max="15617" width="5.85546875" style="246" customWidth="1"/>
    <col min="15618" max="15618" width="35.140625" style="246" customWidth="1"/>
    <col min="15619" max="15630" width="9.140625" style="246"/>
    <col min="15631" max="15631" width="12.28515625" style="246" customWidth="1"/>
    <col min="15632" max="15636" width="9.5703125" style="246" customWidth="1"/>
    <col min="15637" max="15637" width="11.7109375" style="246" customWidth="1"/>
    <col min="15638" max="15642" width="9.5703125" style="246" customWidth="1"/>
    <col min="15643" max="15643" width="12.28515625" style="246" customWidth="1"/>
    <col min="15644" max="15648" width="9.5703125" style="246" customWidth="1"/>
    <col min="15649" max="15872" width="9.140625" style="246"/>
    <col min="15873" max="15873" width="5.85546875" style="246" customWidth="1"/>
    <col min="15874" max="15874" width="35.140625" style="246" customWidth="1"/>
    <col min="15875" max="15886" width="9.140625" style="246"/>
    <col min="15887" max="15887" width="12.28515625" style="246" customWidth="1"/>
    <col min="15888" max="15892" width="9.5703125" style="246" customWidth="1"/>
    <col min="15893" max="15893" width="11.7109375" style="246" customWidth="1"/>
    <col min="15894" max="15898" width="9.5703125" style="246" customWidth="1"/>
    <col min="15899" max="15899" width="12.28515625" style="246" customWidth="1"/>
    <col min="15900" max="15904" width="9.5703125" style="246" customWidth="1"/>
    <col min="15905" max="16128" width="9.140625" style="246"/>
    <col min="16129" max="16129" width="5.85546875" style="246" customWidth="1"/>
    <col min="16130" max="16130" width="35.140625" style="246" customWidth="1"/>
    <col min="16131" max="16142" width="9.140625" style="246"/>
    <col min="16143" max="16143" width="12.28515625" style="246" customWidth="1"/>
    <col min="16144" max="16148" width="9.5703125" style="246" customWidth="1"/>
    <col min="16149" max="16149" width="11.7109375" style="246" customWidth="1"/>
    <col min="16150" max="16154" width="9.5703125" style="246" customWidth="1"/>
    <col min="16155" max="16155" width="12.28515625" style="246" customWidth="1"/>
    <col min="16156" max="16160" width="9.5703125" style="246" customWidth="1"/>
    <col min="16161" max="16384" width="9.140625" style="246"/>
  </cols>
  <sheetData>
    <row r="1" spans="1:131" x14ac:dyDescent="0.25">
      <c r="A1" s="604" t="s">
        <v>470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</row>
    <row r="2" spans="1:131" s="182" customFormat="1" ht="10.5" customHeight="1" x14ac:dyDescent="0.2">
      <c r="AF2" s="270" t="s">
        <v>471</v>
      </c>
      <c r="DZ2" s="184"/>
      <c r="EA2" s="184"/>
    </row>
    <row r="3" spans="1:131" s="182" customFormat="1" ht="10.5" customHeight="1" x14ac:dyDescent="0.2">
      <c r="AF3" s="270" t="s">
        <v>419</v>
      </c>
      <c r="DZ3" s="184"/>
      <c r="EA3" s="184"/>
    </row>
    <row r="4" spans="1:131" ht="15.75" x14ac:dyDescent="0.25">
      <c r="A4" s="594" t="s">
        <v>472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</row>
    <row r="5" spans="1:131" ht="15.75" x14ac:dyDescent="0.25">
      <c r="A5" s="594" t="s">
        <v>473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</row>
    <row r="6" spans="1:131" ht="15.75" x14ac:dyDescent="0.25">
      <c r="A6" s="594" t="s">
        <v>474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</row>
    <row r="7" spans="1:131" ht="15.75" x14ac:dyDescent="0.25">
      <c r="A7" s="247"/>
    </row>
    <row r="8" spans="1:131" x14ac:dyDescent="0.25">
      <c r="A8" s="601" t="s">
        <v>423</v>
      </c>
      <c r="B8" s="601" t="s">
        <v>52</v>
      </c>
      <c r="C8" s="601" t="s">
        <v>53</v>
      </c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 t="s">
        <v>54</v>
      </c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</row>
    <row r="9" spans="1:131" ht="94.5" customHeight="1" x14ac:dyDescent="0.25">
      <c r="A9" s="601"/>
      <c r="B9" s="601"/>
      <c r="C9" s="601" t="s">
        <v>157</v>
      </c>
      <c r="D9" s="601"/>
      <c r="E9" s="601"/>
      <c r="F9" s="601"/>
      <c r="G9" s="601"/>
      <c r="H9" s="601"/>
      <c r="I9" s="601" t="s">
        <v>475</v>
      </c>
      <c r="J9" s="601"/>
      <c r="K9" s="601"/>
      <c r="L9" s="601"/>
      <c r="M9" s="601"/>
      <c r="N9" s="601"/>
      <c r="O9" s="601" t="s">
        <v>476</v>
      </c>
      <c r="P9" s="601"/>
      <c r="Q9" s="601"/>
      <c r="R9" s="601"/>
      <c r="S9" s="601"/>
      <c r="T9" s="601"/>
      <c r="U9" s="601" t="s">
        <v>154</v>
      </c>
      <c r="V9" s="601"/>
      <c r="W9" s="601"/>
      <c r="X9" s="601"/>
      <c r="Y9" s="601"/>
      <c r="Z9" s="601"/>
      <c r="AA9" s="601" t="s">
        <v>477</v>
      </c>
      <c r="AB9" s="601"/>
      <c r="AC9" s="601"/>
      <c r="AD9" s="601"/>
      <c r="AE9" s="601"/>
      <c r="AF9" s="601"/>
    </row>
    <row r="10" spans="1:131" ht="30.75" customHeight="1" x14ac:dyDescent="0.25">
      <c r="A10" s="601"/>
      <c r="B10" s="601"/>
      <c r="C10" s="601" t="s">
        <v>152</v>
      </c>
      <c r="D10" s="601" t="s">
        <v>151</v>
      </c>
      <c r="E10" s="601"/>
      <c r="F10" s="601"/>
      <c r="G10" s="601"/>
      <c r="H10" s="601"/>
      <c r="I10" s="601" t="s">
        <v>152</v>
      </c>
      <c r="J10" s="601" t="s">
        <v>151</v>
      </c>
      <c r="K10" s="601"/>
      <c r="L10" s="601"/>
      <c r="M10" s="601"/>
      <c r="N10" s="601"/>
      <c r="O10" s="601" t="s">
        <v>152</v>
      </c>
      <c r="P10" s="601" t="s">
        <v>151</v>
      </c>
      <c r="Q10" s="601"/>
      <c r="R10" s="601"/>
      <c r="S10" s="601"/>
      <c r="T10" s="601"/>
      <c r="U10" s="601" t="s">
        <v>152</v>
      </c>
      <c r="V10" s="601" t="s">
        <v>151</v>
      </c>
      <c r="W10" s="601"/>
      <c r="X10" s="601"/>
      <c r="Y10" s="601"/>
      <c r="Z10" s="601"/>
      <c r="AA10" s="601" t="s">
        <v>152</v>
      </c>
      <c r="AB10" s="601" t="s">
        <v>151</v>
      </c>
      <c r="AC10" s="601"/>
      <c r="AD10" s="601"/>
      <c r="AE10" s="601"/>
      <c r="AF10" s="601"/>
    </row>
    <row r="11" spans="1:131" x14ac:dyDescent="0.25">
      <c r="A11" s="601"/>
      <c r="B11" s="601"/>
      <c r="C11" s="601"/>
      <c r="D11" s="257">
        <v>2020</v>
      </c>
      <c r="E11" s="257">
        <v>2021</v>
      </c>
      <c r="F11" s="257">
        <v>2022</v>
      </c>
      <c r="G11" s="257">
        <v>2023</v>
      </c>
      <c r="H11" s="257">
        <v>2024</v>
      </c>
      <c r="I11" s="601"/>
      <c r="J11" s="257">
        <v>2020</v>
      </c>
      <c r="K11" s="257">
        <v>2021</v>
      </c>
      <c r="L11" s="257">
        <v>2022</v>
      </c>
      <c r="M11" s="257">
        <v>2023</v>
      </c>
      <c r="N11" s="257">
        <v>2024</v>
      </c>
      <c r="O11" s="601"/>
      <c r="P11" s="257">
        <v>2020</v>
      </c>
      <c r="Q11" s="257">
        <v>2021</v>
      </c>
      <c r="R11" s="257">
        <v>2022</v>
      </c>
      <c r="S11" s="257">
        <v>2023</v>
      </c>
      <c r="T11" s="257">
        <v>2024</v>
      </c>
      <c r="U11" s="601"/>
      <c r="V11" s="257">
        <v>2020</v>
      </c>
      <c r="W11" s="257">
        <v>2021</v>
      </c>
      <c r="X11" s="257">
        <v>2022</v>
      </c>
      <c r="Y11" s="257">
        <v>2023</v>
      </c>
      <c r="Z11" s="257">
        <v>2024</v>
      </c>
      <c r="AA11" s="601"/>
      <c r="AB11" s="257">
        <v>2020</v>
      </c>
      <c r="AC11" s="257">
        <v>2021</v>
      </c>
      <c r="AD11" s="257">
        <v>2022</v>
      </c>
      <c r="AE11" s="257">
        <v>2023</v>
      </c>
      <c r="AF11" s="257">
        <v>2024</v>
      </c>
    </row>
    <row r="12" spans="1:131" x14ac:dyDescent="0.25">
      <c r="A12" s="257">
        <v>1</v>
      </c>
      <c r="B12" s="257">
        <v>2</v>
      </c>
      <c r="C12" s="257">
        <v>3</v>
      </c>
      <c r="D12" s="257">
        <v>4</v>
      </c>
      <c r="E12" s="257">
        <v>5</v>
      </c>
      <c r="F12" s="257">
        <v>6</v>
      </c>
      <c r="G12" s="257">
        <v>7</v>
      </c>
      <c r="H12" s="257">
        <v>8</v>
      </c>
      <c r="I12" s="257">
        <v>9</v>
      </c>
      <c r="J12" s="257">
        <v>10</v>
      </c>
      <c r="K12" s="257">
        <v>11</v>
      </c>
      <c r="L12" s="257">
        <v>12</v>
      </c>
      <c r="M12" s="257">
        <v>13</v>
      </c>
      <c r="N12" s="257">
        <v>14</v>
      </c>
      <c r="O12" s="257">
        <v>15</v>
      </c>
      <c r="P12" s="257">
        <v>16</v>
      </c>
      <c r="Q12" s="257">
        <v>17</v>
      </c>
      <c r="R12" s="257">
        <v>18</v>
      </c>
      <c r="S12" s="257">
        <v>19</v>
      </c>
      <c r="T12" s="257">
        <v>20</v>
      </c>
      <c r="U12" s="257">
        <v>21</v>
      </c>
      <c r="V12" s="257">
        <v>22</v>
      </c>
      <c r="W12" s="257">
        <v>23</v>
      </c>
      <c r="X12" s="257">
        <v>24</v>
      </c>
      <c r="Y12" s="257">
        <v>25</v>
      </c>
      <c r="Z12" s="257">
        <v>26</v>
      </c>
      <c r="AA12" s="257">
        <v>27</v>
      </c>
      <c r="AB12" s="257">
        <v>28</v>
      </c>
      <c r="AC12" s="257">
        <v>29</v>
      </c>
      <c r="AD12" s="257">
        <v>30</v>
      </c>
      <c r="AE12" s="257">
        <v>31</v>
      </c>
      <c r="AF12" s="257">
        <v>32</v>
      </c>
    </row>
    <row r="13" spans="1:131" x14ac:dyDescent="0.25">
      <c r="A13" s="257">
        <v>1</v>
      </c>
      <c r="B13" s="258" t="s">
        <v>478</v>
      </c>
      <c r="C13" s="259"/>
      <c r="D13" s="259"/>
      <c r="E13" s="259"/>
      <c r="F13" s="259"/>
      <c r="G13" s="259"/>
      <c r="H13" s="259"/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60">
        <f>'3 ИП-ТС_z'!D14</f>
        <v>0.16</v>
      </c>
      <c r="P13" s="257">
        <f>'3 ИП-ТС_z'!F14</f>
        <v>0.157</v>
      </c>
      <c r="Q13" s="257">
        <f>'3 ИП-ТС_z'!G14</f>
        <v>0.157</v>
      </c>
      <c r="R13" s="257">
        <f>'3 ИП-ТС_z'!H14</f>
        <v>0.157</v>
      </c>
      <c r="S13" s="257">
        <f>'3 ИП-ТС_z'!I14</f>
        <v>0.157</v>
      </c>
      <c r="T13" s="257">
        <f>'3 ИП-ТС_z'!J14</f>
        <v>0.157</v>
      </c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</row>
    <row r="14" spans="1:131" ht="24.75" customHeight="1" x14ac:dyDescent="0.25">
      <c r="A14" s="257">
        <v>2</v>
      </c>
      <c r="B14" s="258" t="s">
        <v>479</v>
      </c>
      <c r="C14" s="257">
        <v>0</v>
      </c>
      <c r="D14" s="257">
        <v>0</v>
      </c>
      <c r="E14" s="257">
        <v>0</v>
      </c>
      <c r="F14" s="257">
        <v>0</v>
      </c>
      <c r="G14" s="257">
        <v>0</v>
      </c>
      <c r="H14" s="257">
        <v>0</v>
      </c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 t="e">
        <f>AA14/W19</f>
        <v>#DIV/0!</v>
      </c>
      <c r="V14" s="260" t="e">
        <f>AB14/$W$19</f>
        <v>#DIV/0!</v>
      </c>
      <c r="W14" s="260" t="e">
        <f>AC14/$W$19</f>
        <v>#DIV/0!</v>
      </c>
      <c r="X14" s="260" t="e">
        <f>AD14/$W$19</f>
        <v>#DIV/0!</v>
      </c>
      <c r="Y14" s="260" t="e">
        <f>AE14/$W$19</f>
        <v>#DIV/0!</v>
      </c>
      <c r="Z14" s="260" t="e">
        <f>AF14/$W$19</f>
        <v>#DIV/0!</v>
      </c>
      <c r="AA14" s="261">
        <f>'[24]Баланс 19'!$M$11</f>
        <v>1591.9166499081975</v>
      </c>
      <c r="AB14" s="261">
        <f>[28]ИТОГИпотерь!$D$31</f>
        <v>1893.0752271277584</v>
      </c>
      <c r="AC14" s="261">
        <f>[28]ИТОГИпотерь!$D$36</f>
        <v>1893.0752271277584</v>
      </c>
      <c r="AD14" s="261">
        <f>[28]ИТОГИпотерь!$D$37</f>
        <v>1893.0752271277584</v>
      </c>
      <c r="AE14" s="261">
        <f>[28]ИТОГИпотерь!$D$40</f>
        <v>1830.4323261695999</v>
      </c>
      <c r="AF14" s="261">
        <f>AE14</f>
        <v>1830.4323261695999</v>
      </c>
    </row>
    <row r="15" spans="1:131" ht="16.5" x14ac:dyDescent="0.25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</row>
    <row r="16" spans="1:131" x14ac:dyDescent="0.25">
      <c r="A16" s="596" t="str">
        <f>'5ИП-ТС_z'!A27:J27</f>
        <v>Главный инженер                                           С.Н.Зуев</v>
      </c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</row>
    <row r="17" spans="1:32" x14ac:dyDescent="0.25">
      <c r="A17" s="603" t="s">
        <v>480</v>
      </c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</row>
    <row r="18" spans="1:32" x14ac:dyDescent="0.25">
      <c r="W18" s="296" t="s">
        <v>499</v>
      </c>
      <c r="X18" s="296"/>
      <c r="Y18" s="296" t="s">
        <v>500</v>
      </c>
      <c r="Z18" s="296" t="s">
        <v>501</v>
      </c>
    </row>
    <row r="19" spans="1:32" x14ac:dyDescent="0.25">
      <c r="T19" s="246" t="s">
        <v>481</v>
      </c>
      <c r="W19" s="264">
        <f>[28]МатерХарактТеплосети!$Q$60</f>
        <v>0</v>
      </c>
      <c r="Y19" s="254">
        <f>AA14</f>
        <v>1591.9166499081975</v>
      </c>
      <c r="Z19" s="254">
        <f>AB14</f>
        <v>1893.0752271277584</v>
      </c>
      <c r="AA19" s="264" t="e">
        <f>Y19/W19</f>
        <v>#DIV/0!</v>
      </c>
      <c r="AB19" s="264" t="e">
        <f>AB14/W19</f>
        <v>#DIV/0!</v>
      </c>
    </row>
    <row r="20" spans="1:32" x14ac:dyDescent="0.25">
      <c r="V20" s="246" t="s">
        <v>482</v>
      </c>
      <c r="W20" s="264">
        <f>[28]МатерХарактТеплосети!$Q$42</f>
        <v>93.72</v>
      </c>
      <c r="Y20" s="264">
        <f>Y19-Y21</f>
        <v>1590.1081699081976</v>
      </c>
      <c r="Z20" s="264">
        <f>Z19-Z21</f>
        <v>1891.2667471277584</v>
      </c>
      <c r="AA20" s="264">
        <f>Y20/W20</f>
        <v>16.966583118952173</v>
      </c>
      <c r="AB20" s="264">
        <f>Z20/W20</f>
        <v>20.179969559621835</v>
      </c>
    </row>
    <row r="21" spans="1:32" x14ac:dyDescent="0.25">
      <c r="V21" s="246" t="s">
        <v>483</v>
      </c>
      <c r="W21" s="264">
        <f>[28]МатерХарактТеплосети!$Q$58</f>
        <v>1.4239999999999999</v>
      </c>
      <c r="X21" s="246">
        <v>1.27</v>
      </c>
      <c r="Y21" s="246">
        <f>W21*X21</f>
        <v>1.8084799999999999</v>
      </c>
      <c r="Z21" s="246">
        <f>Y21</f>
        <v>1.8084799999999999</v>
      </c>
      <c r="AA21" s="264">
        <f>Y21/W21</f>
        <v>1.27</v>
      </c>
      <c r="AB21" s="264">
        <f>Y21/W21</f>
        <v>1.27</v>
      </c>
    </row>
    <row r="22" spans="1:32" ht="15.75" x14ac:dyDescent="0.25">
      <c r="D22" s="206"/>
    </row>
    <row r="23" spans="1:32" x14ac:dyDescent="0.25">
      <c r="V23" s="265" t="s">
        <v>484</v>
      </c>
      <c r="W23" s="246" t="e">
        <f>64000/W19</f>
        <v>#DIV/0!</v>
      </c>
    </row>
    <row r="25" spans="1:32" x14ac:dyDescent="0.25">
      <c r="V25" s="265" t="s">
        <v>485</v>
      </c>
      <c r="W25" s="266">
        <f>'[29]Баланс 18'!$M$14</f>
        <v>65619.583298588681</v>
      </c>
    </row>
  </sheetData>
  <mergeCells count="25">
    <mergeCell ref="A1:AF1"/>
    <mergeCell ref="A4:AF4"/>
    <mergeCell ref="A5:AF5"/>
    <mergeCell ref="A6:AF6"/>
    <mergeCell ref="A8:A11"/>
    <mergeCell ref="B8:B11"/>
    <mergeCell ref="C8:N8"/>
    <mergeCell ref="O8:AF8"/>
    <mergeCell ref="C9:H9"/>
    <mergeCell ref="I9:N9"/>
    <mergeCell ref="O9:T9"/>
    <mergeCell ref="U9:Z9"/>
    <mergeCell ref="AA9:AF9"/>
    <mergeCell ref="C10:C11"/>
    <mergeCell ref="D10:H10"/>
    <mergeCell ref="I10:I11"/>
    <mergeCell ref="AA10:AA11"/>
    <mergeCell ref="AB10:AF10"/>
    <mergeCell ref="A16:AF16"/>
    <mergeCell ref="A17:AF17"/>
    <mergeCell ref="J10:N10"/>
    <mergeCell ref="O10:O11"/>
    <mergeCell ref="P10:T10"/>
    <mergeCell ref="U10:U11"/>
    <mergeCell ref="V10:Z10"/>
  </mergeCells>
  <pageMargins left="0.31496062992125984" right="0.31496062992125984" top="0.74803149606299213" bottom="0.74803149606299213" header="0.31496062992125984" footer="0.31496062992125984"/>
  <pageSetup paperSize="9" scale="3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E38"/>
  <sheetViews>
    <sheetView zoomScale="85" zoomScaleNormal="85" workbookViewId="0">
      <selection activeCell="E15" sqref="E15"/>
    </sheetView>
  </sheetViews>
  <sheetFormatPr defaultRowHeight="15" x14ac:dyDescent="0.25"/>
  <cols>
    <col min="1" max="1" width="7.5703125" style="69" customWidth="1"/>
    <col min="2" max="2" width="39.28515625" customWidth="1"/>
    <col min="3" max="3" width="15.42578125" customWidth="1"/>
    <col min="4" max="4" width="15.140625" customWidth="1"/>
    <col min="5" max="5" width="14.42578125" customWidth="1"/>
    <col min="6" max="10" width="14.85546875" customWidth="1"/>
    <col min="18" max="18" width="18.42578125" customWidth="1"/>
    <col min="257" max="257" width="7.5703125" customWidth="1"/>
    <col min="258" max="258" width="39.28515625" customWidth="1"/>
    <col min="259" max="259" width="15.42578125" customWidth="1"/>
    <col min="260" max="260" width="15.140625" customWidth="1"/>
    <col min="261" max="261" width="14.42578125" customWidth="1"/>
    <col min="262" max="266" width="14.85546875" customWidth="1"/>
    <col min="274" max="274" width="18.42578125" customWidth="1"/>
    <col min="513" max="513" width="7.5703125" customWidth="1"/>
    <col min="514" max="514" width="39.28515625" customWidth="1"/>
    <col min="515" max="515" width="15.42578125" customWidth="1"/>
    <col min="516" max="516" width="15.140625" customWidth="1"/>
    <col min="517" max="517" width="14.42578125" customWidth="1"/>
    <col min="518" max="522" width="14.85546875" customWidth="1"/>
    <col min="530" max="530" width="18.42578125" customWidth="1"/>
    <col min="769" max="769" width="7.5703125" customWidth="1"/>
    <col min="770" max="770" width="39.28515625" customWidth="1"/>
    <col min="771" max="771" width="15.42578125" customWidth="1"/>
    <col min="772" max="772" width="15.140625" customWidth="1"/>
    <col min="773" max="773" width="14.42578125" customWidth="1"/>
    <col min="774" max="778" width="14.85546875" customWidth="1"/>
    <col min="786" max="786" width="18.42578125" customWidth="1"/>
    <col min="1025" max="1025" width="7.5703125" customWidth="1"/>
    <col min="1026" max="1026" width="39.28515625" customWidth="1"/>
    <col min="1027" max="1027" width="15.42578125" customWidth="1"/>
    <col min="1028" max="1028" width="15.140625" customWidth="1"/>
    <col min="1029" max="1029" width="14.42578125" customWidth="1"/>
    <col min="1030" max="1034" width="14.85546875" customWidth="1"/>
    <col min="1042" max="1042" width="18.42578125" customWidth="1"/>
    <col min="1281" max="1281" width="7.5703125" customWidth="1"/>
    <col min="1282" max="1282" width="39.28515625" customWidth="1"/>
    <col min="1283" max="1283" width="15.42578125" customWidth="1"/>
    <col min="1284" max="1284" width="15.140625" customWidth="1"/>
    <col min="1285" max="1285" width="14.42578125" customWidth="1"/>
    <col min="1286" max="1290" width="14.85546875" customWidth="1"/>
    <col min="1298" max="1298" width="18.42578125" customWidth="1"/>
    <col min="1537" max="1537" width="7.5703125" customWidth="1"/>
    <col min="1538" max="1538" width="39.28515625" customWidth="1"/>
    <col min="1539" max="1539" width="15.42578125" customWidth="1"/>
    <col min="1540" max="1540" width="15.140625" customWidth="1"/>
    <col min="1541" max="1541" width="14.42578125" customWidth="1"/>
    <col min="1542" max="1546" width="14.85546875" customWidth="1"/>
    <col min="1554" max="1554" width="18.42578125" customWidth="1"/>
    <col min="1793" max="1793" width="7.5703125" customWidth="1"/>
    <col min="1794" max="1794" width="39.28515625" customWidth="1"/>
    <col min="1795" max="1795" width="15.42578125" customWidth="1"/>
    <col min="1796" max="1796" width="15.140625" customWidth="1"/>
    <col min="1797" max="1797" width="14.42578125" customWidth="1"/>
    <col min="1798" max="1802" width="14.85546875" customWidth="1"/>
    <col min="1810" max="1810" width="18.42578125" customWidth="1"/>
    <col min="2049" max="2049" width="7.5703125" customWidth="1"/>
    <col min="2050" max="2050" width="39.28515625" customWidth="1"/>
    <col min="2051" max="2051" width="15.42578125" customWidth="1"/>
    <col min="2052" max="2052" width="15.140625" customWidth="1"/>
    <col min="2053" max="2053" width="14.42578125" customWidth="1"/>
    <col min="2054" max="2058" width="14.85546875" customWidth="1"/>
    <col min="2066" max="2066" width="18.42578125" customWidth="1"/>
    <col min="2305" max="2305" width="7.5703125" customWidth="1"/>
    <col min="2306" max="2306" width="39.28515625" customWidth="1"/>
    <col min="2307" max="2307" width="15.42578125" customWidth="1"/>
    <col min="2308" max="2308" width="15.140625" customWidth="1"/>
    <col min="2309" max="2309" width="14.42578125" customWidth="1"/>
    <col min="2310" max="2314" width="14.85546875" customWidth="1"/>
    <col min="2322" max="2322" width="18.42578125" customWidth="1"/>
    <col min="2561" max="2561" width="7.5703125" customWidth="1"/>
    <col min="2562" max="2562" width="39.28515625" customWidth="1"/>
    <col min="2563" max="2563" width="15.42578125" customWidth="1"/>
    <col min="2564" max="2564" width="15.140625" customWidth="1"/>
    <col min="2565" max="2565" width="14.42578125" customWidth="1"/>
    <col min="2566" max="2570" width="14.85546875" customWidth="1"/>
    <col min="2578" max="2578" width="18.42578125" customWidth="1"/>
    <col min="2817" max="2817" width="7.5703125" customWidth="1"/>
    <col min="2818" max="2818" width="39.28515625" customWidth="1"/>
    <col min="2819" max="2819" width="15.42578125" customWidth="1"/>
    <col min="2820" max="2820" width="15.140625" customWidth="1"/>
    <col min="2821" max="2821" width="14.42578125" customWidth="1"/>
    <col min="2822" max="2826" width="14.85546875" customWidth="1"/>
    <col min="2834" max="2834" width="18.42578125" customWidth="1"/>
    <col min="3073" max="3073" width="7.5703125" customWidth="1"/>
    <col min="3074" max="3074" width="39.28515625" customWidth="1"/>
    <col min="3075" max="3075" width="15.42578125" customWidth="1"/>
    <col min="3076" max="3076" width="15.140625" customWidth="1"/>
    <col min="3077" max="3077" width="14.42578125" customWidth="1"/>
    <col min="3078" max="3082" width="14.85546875" customWidth="1"/>
    <col min="3090" max="3090" width="18.42578125" customWidth="1"/>
    <col min="3329" max="3329" width="7.5703125" customWidth="1"/>
    <col min="3330" max="3330" width="39.28515625" customWidth="1"/>
    <col min="3331" max="3331" width="15.42578125" customWidth="1"/>
    <col min="3332" max="3332" width="15.140625" customWidth="1"/>
    <col min="3333" max="3333" width="14.42578125" customWidth="1"/>
    <col min="3334" max="3338" width="14.85546875" customWidth="1"/>
    <col min="3346" max="3346" width="18.42578125" customWidth="1"/>
    <col min="3585" max="3585" width="7.5703125" customWidth="1"/>
    <col min="3586" max="3586" width="39.28515625" customWidth="1"/>
    <col min="3587" max="3587" width="15.42578125" customWidth="1"/>
    <col min="3588" max="3588" width="15.140625" customWidth="1"/>
    <col min="3589" max="3589" width="14.42578125" customWidth="1"/>
    <col min="3590" max="3594" width="14.85546875" customWidth="1"/>
    <col min="3602" max="3602" width="18.42578125" customWidth="1"/>
    <col min="3841" max="3841" width="7.5703125" customWidth="1"/>
    <col min="3842" max="3842" width="39.28515625" customWidth="1"/>
    <col min="3843" max="3843" width="15.42578125" customWidth="1"/>
    <col min="3844" max="3844" width="15.140625" customWidth="1"/>
    <col min="3845" max="3845" width="14.42578125" customWidth="1"/>
    <col min="3846" max="3850" width="14.85546875" customWidth="1"/>
    <col min="3858" max="3858" width="18.42578125" customWidth="1"/>
    <col min="4097" max="4097" width="7.5703125" customWidth="1"/>
    <col min="4098" max="4098" width="39.28515625" customWidth="1"/>
    <col min="4099" max="4099" width="15.42578125" customWidth="1"/>
    <col min="4100" max="4100" width="15.140625" customWidth="1"/>
    <col min="4101" max="4101" width="14.42578125" customWidth="1"/>
    <col min="4102" max="4106" width="14.85546875" customWidth="1"/>
    <col min="4114" max="4114" width="18.42578125" customWidth="1"/>
    <col min="4353" max="4353" width="7.5703125" customWidth="1"/>
    <col min="4354" max="4354" width="39.28515625" customWidth="1"/>
    <col min="4355" max="4355" width="15.42578125" customWidth="1"/>
    <col min="4356" max="4356" width="15.140625" customWidth="1"/>
    <col min="4357" max="4357" width="14.42578125" customWidth="1"/>
    <col min="4358" max="4362" width="14.85546875" customWidth="1"/>
    <col min="4370" max="4370" width="18.42578125" customWidth="1"/>
    <col min="4609" max="4609" width="7.5703125" customWidth="1"/>
    <col min="4610" max="4610" width="39.28515625" customWidth="1"/>
    <col min="4611" max="4611" width="15.42578125" customWidth="1"/>
    <col min="4612" max="4612" width="15.140625" customWidth="1"/>
    <col min="4613" max="4613" width="14.42578125" customWidth="1"/>
    <col min="4614" max="4618" width="14.85546875" customWidth="1"/>
    <col min="4626" max="4626" width="18.42578125" customWidth="1"/>
    <col min="4865" max="4865" width="7.5703125" customWidth="1"/>
    <col min="4866" max="4866" width="39.28515625" customWidth="1"/>
    <col min="4867" max="4867" width="15.42578125" customWidth="1"/>
    <col min="4868" max="4868" width="15.140625" customWidth="1"/>
    <col min="4869" max="4869" width="14.42578125" customWidth="1"/>
    <col min="4870" max="4874" width="14.85546875" customWidth="1"/>
    <col min="4882" max="4882" width="18.42578125" customWidth="1"/>
    <col min="5121" max="5121" width="7.5703125" customWidth="1"/>
    <col min="5122" max="5122" width="39.28515625" customWidth="1"/>
    <col min="5123" max="5123" width="15.42578125" customWidth="1"/>
    <col min="5124" max="5124" width="15.140625" customWidth="1"/>
    <col min="5125" max="5125" width="14.42578125" customWidth="1"/>
    <col min="5126" max="5130" width="14.85546875" customWidth="1"/>
    <col min="5138" max="5138" width="18.42578125" customWidth="1"/>
    <col min="5377" max="5377" width="7.5703125" customWidth="1"/>
    <col min="5378" max="5378" width="39.28515625" customWidth="1"/>
    <col min="5379" max="5379" width="15.42578125" customWidth="1"/>
    <col min="5380" max="5380" width="15.140625" customWidth="1"/>
    <col min="5381" max="5381" width="14.42578125" customWidth="1"/>
    <col min="5382" max="5386" width="14.85546875" customWidth="1"/>
    <col min="5394" max="5394" width="18.42578125" customWidth="1"/>
    <col min="5633" max="5633" width="7.5703125" customWidth="1"/>
    <col min="5634" max="5634" width="39.28515625" customWidth="1"/>
    <col min="5635" max="5635" width="15.42578125" customWidth="1"/>
    <col min="5636" max="5636" width="15.140625" customWidth="1"/>
    <col min="5637" max="5637" width="14.42578125" customWidth="1"/>
    <col min="5638" max="5642" width="14.85546875" customWidth="1"/>
    <col min="5650" max="5650" width="18.42578125" customWidth="1"/>
    <col min="5889" max="5889" width="7.5703125" customWidth="1"/>
    <col min="5890" max="5890" width="39.28515625" customWidth="1"/>
    <col min="5891" max="5891" width="15.42578125" customWidth="1"/>
    <col min="5892" max="5892" width="15.140625" customWidth="1"/>
    <col min="5893" max="5893" width="14.42578125" customWidth="1"/>
    <col min="5894" max="5898" width="14.85546875" customWidth="1"/>
    <col min="5906" max="5906" width="18.42578125" customWidth="1"/>
    <col min="6145" max="6145" width="7.5703125" customWidth="1"/>
    <col min="6146" max="6146" width="39.28515625" customWidth="1"/>
    <col min="6147" max="6147" width="15.42578125" customWidth="1"/>
    <col min="6148" max="6148" width="15.140625" customWidth="1"/>
    <col min="6149" max="6149" width="14.42578125" customWidth="1"/>
    <col min="6150" max="6154" width="14.85546875" customWidth="1"/>
    <col min="6162" max="6162" width="18.42578125" customWidth="1"/>
    <col min="6401" max="6401" width="7.5703125" customWidth="1"/>
    <col min="6402" max="6402" width="39.28515625" customWidth="1"/>
    <col min="6403" max="6403" width="15.42578125" customWidth="1"/>
    <col min="6404" max="6404" width="15.140625" customWidth="1"/>
    <col min="6405" max="6405" width="14.42578125" customWidth="1"/>
    <col min="6406" max="6410" width="14.85546875" customWidth="1"/>
    <col min="6418" max="6418" width="18.42578125" customWidth="1"/>
    <col min="6657" max="6657" width="7.5703125" customWidth="1"/>
    <col min="6658" max="6658" width="39.28515625" customWidth="1"/>
    <col min="6659" max="6659" width="15.42578125" customWidth="1"/>
    <col min="6660" max="6660" width="15.140625" customWidth="1"/>
    <col min="6661" max="6661" width="14.42578125" customWidth="1"/>
    <col min="6662" max="6666" width="14.85546875" customWidth="1"/>
    <col min="6674" max="6674" width="18.42578125" customWidth="1"/>
    <col min="6913" max="6913" width="7.5703125" customWidth="1"/>
    <col min="6914" max="6914" width="39.28515625" customWidth="1"/>
    <col min="6915" max="6915" width="15.42578125" customWidth="1"/>
    <col min="6916" max="6916" width="15.140625" customWidth="1"/>
    <col min="6917" max="6917" width="14.42578125" customWidth="1"/>
    <col min="6918" max="6922" width="14.85546875" customWidth="1"/>
    <col min="6930" max="6930" width="18.42578125" customWidth="1"/>
    <col min="7169" max="7169" width="7.5703125" customWidth="1"/>
    <col min="7170" max="7170" width="39.28515625" customWidth="1"/>
    <col min="7171" max="7171" width="15.42578125" customWidth="1"/>
    <col min="7172" max="7172" width="15.140625" customWidth="1"/>
    <col min="7173" max="7173" width="14.42578125" customWidth="1"/>
    <col min="7174" max="7178" width="14.85546875" customWidth="1"/>
    <col min="7186" max="7186" width="18.42578125" customWidth="1"/>
    <col min="7425" max="7425" width="7.5703125" customWidth="1"/>
    <col min="7426" max="7426" width="39.28515625" customWidth="1"/>
    <col min="7427" max="7427" width="15.42578125" customWidth="1"/>
    <col min="7428" max="7428" width="15.140625" customWidth="1"/>
    <col min="7429" max="7429" width="14.42578125" customWidth="1"/>
    <col min="7430" max="7434" width="14.85546875" customWidth="1"/>
    <col min="7442" max="7442" width="18.42578125" customWidth="1"/>
    <col min="7681" max="7681" width="7.5703125" customWidth="1"/>
    <col min="7682" max="7682" width="39.28515625" customWidth="1"/>
    <col min="7683" max="7683" width="15.42578125" customWidth="1"/>
    <col min="7684" max="7684" width="15.140625" customWidth="1"/>
    <col min="7685" max="7685" width="14.42578125" customWidth="1"/>
    <col min="7686" max="7690" width="14.85546875" customWidth="1"/>
    <col min="7698" max="7698" width="18.42578125" customWidth="1"/>
    <col min="7937" max="7937" width="7.5703125" customWidth="1"/>
    <col min="7938" max="7938" width="39.28515625" customWidth="1"/>
    <col min="7939" max="7939" width="15.42578125" customWidth="1"/>
    <col min="7940" max="7940" width="15.140625" customWidth="1"/>
    <col min="7941" max="7941" width="14.42578125" customWidth="1"/>
    <col min="7942" max="7946" width="14.85546875" customWidth="1"/>
    <col min="7954" max="7954" width="18.42578125" customWidth="1"/>
    <col min="8193" max="8193" width="7.5703125" customWidth="1"/>
    <col min="8194" max="8194" width="39.28515625" customWidth="1"/>
    <col min="8195" max="8195" width="15.42578125" customWidth="1"/>
    <col min="8196" max="8196" width="15.140625" customWidth="1"/>
    <col min="8197" max="8197" width="14.42578125" customWidth="1"/>
    <col min="8198" max="8202" width="14.85546875" customWidth="1"/>
    <col min="8210" max="8210" width="18.42578125" customWidth="1"/>
    <col min="8449" max="8449" width="7.5703125" customWidth="1"/>
    <col min="8450" max="8450" width="39.28515625" customWidth="1"/>
    <col min="8451" max="8451" width="15.42578125" customWidth="1"/>
    <col min="8452" max="8452" width="15.140625" customWidth="1"/>
    <col min="8453" max="8453" width="14.42578125" customWidth="1"/>
    <col min="8454" max="8458" width="14.85546875" customWidth="1"/>
    <col min="8466" max="8466" width="18.42578125" customWidth="1"/>
    <col min="8705" max="8705" width="7.5703125" customWidth="1"/>
    <col min="8706" max="8706" width="39.28515625" customWidth="1"/>
    <col min="8707" max="8707" width="15.42578125" customWidth="1"/>
    <col min="8708" max="8708" width="15.140625" customWidth="1"/>
    <col min="8709" max="8709" width="14.42578125" customWidth="1"/>
    <col min="8710" max="8714" width="14.85546875" customWidth="1"/>
    <col min="8722" max="8722" width="18.42578125" customWidth="1"/>
    <col min="8961" max="8961" width="7.5703125" customWidth="1"/>
    <col min="8962" max="8962" width="39.28515625" customWidth="1"/>
    <col min="8963" max="8963" width="15.42578125" customWidth="1"/>
    <col min="8964" max="8964" width="15.140625" customWidth="1"/>
    <col min="8965" max="8965" width="14.42578125" customWidth="1"/>
    <col min="8966" max="8970" width="14.85546875" customWidth="1"/>
    <col min="8978" max="8978" width="18.42578125" customWidth="1"/>
    <col min="9217" max="9217" width="7.5703125" customWidth="1"/>
    <col min="9218" max="9218" width="39.28515625" customWidth="1"/>
    <col min="9219" max="9219" width="15.42578125" customWidth="1"/>
    <col min="9220" max="9220" width="15.140625" customWidth="1"/>
    <col min="9221" max="9221" width="14.42578125" customWidth="1"/>
    <col min="9222" max="9226" width="14.85546875" customWidth="1"/>
    <col min="9234" max="9234" width="18.42578125" customWidth="1"/>
    <col min="9473" max="9473" width="7.5703125" customWidth="1"/>
    <col min="9474" max="9474" width="39.28515625" customWidth="1"/>
    <col min="9475" max="9475" width="15.42578125" customWidth="1"/>
    <col min="9476" max="9476" width="15.140625" customWidth="1"/>
    <col min="9477" max="9477" width="14.42578125" customWidth="1"/>
    <col min="9478" max="9482" width="14.85546875" customWidth="1"/>
    <col min="9490" max="9490" width="18.42578125" customWidth="1"/>
    <col min="9729" max="9729" width="7.5703125" customWidth="1"/>
    <col min="9730" max="9730" width="39.28515625" customWidth="1"/>
    <col min="9731" max="9731" width="15.42578125" customWidth="1"/>
    <col min="9732" max="9732" width="15.140625" customWidth="1"/>
    <col min="9733" max="9733" width="14.42578125" customWidth="1"/>
    <col min="9734" max="9738" width="14.85546875" customWidth="1"/>
    <col min="9746" max="9746" width="18.42578125" customWidth="1"/>
    <col min="9985" max="9985" width="7.5703125" customWidth="1"/>
    <col min="9986" max="9986" width="39.28515625" customWidth="1"/>
    <col min="9987" max="9987" width="15.42578125" customWidth="1"/>
    <col min="9988" max="9988" width="15.140625" customWidth="1"/>
    <col min="9989" max="9989" width="14.42578125" customWidth="1"/>
    <col min="9990" max="9994" width="14.85546875" customWidth="1"/>
    <col min="10002" max="10002" width="18.42578125" customWidth="1"/>
    <col min="10241" max="10241" width="7.5703125" customWidth="1"/>
    <col min="10242" max="10242" width="39.28515625" customWidth="1"/>
    <col min="10243" max="10243" width="15.42578125" customWidth="1"/>
    <col min="10244" max="10244" width="15.140625" customWidth="1"/>
    <col min="10245" max="10245" width="14.42578125" customWidth="1"/>
    <col min="10246" max="10250" width="14.85546875" customWidth="1"/>
    <col min="10258" max="10258" width="18.42578125" customWidth="1"/>
    <col min="10497" max="10497" width="7.5703125" customWidth="1"/>
    <col min="10498" max="10498" width="39.28515625" customWidth="1"/>
    <col min="10499" max="10499" width="15.42578125" customWidth="1"/>
    <col min="10500" max="10500" width="15.140625" customWidth="1"/>
    <col min="10501" max="10501" width="14.42578125" customWidth="1"/>
    <col min="10502" max="10506" width="14.85546875" customWidth="1"/>
    <col min="10514" max="10514" width="18.42578125" customWidth="1"/>
    <col min="10753" max="10753" width="7.5703125" customWidth="1"/>
    <col min="10754" max="10754" width="39.28515625" customWidth="1"/>
    <col min="10755" max="10755" width="15.42578125" customWidth="1"/>
    <col min="10756" max="10756" width="15.140625" customWidth="1"/>
    <col min="10757" max="10757" width="14.42578125" customWidth="1"/>
    <col min="10758" max="10762" width="14.85546875" customWidth="1"/>
    <col min="10770" max="10770" width="18.42578125" customWidth="1"/>
    <col min="11009" max="11009" width="7.5703125" customWidth="1"/>
    <col min="11010" max="11010" width="39.28515625" customWidth="1"/>
    <col min="11011" max="11011" width="15.42578125" customWidth="1"/>
    <col min="11012" max="11012" width="15.140625" customWidth="1"/>
    <col min="11013" max="11013" width="14.42578125" customWidth="1"/>
    <col min="11014" max="11018" width="14.85546875" customWidth="1"/>
    <col min="11026" max="11026" width="18.42578125" customWidth="1"/>
    <col min="11265" max="11265" width="7.5703125" customWidth="1"/>
    <col min="11266" max="11266" width="39.28515625" customWidth="1"/>
    <col min="11267" max="11267" width="15.42578125" customWidth="1"/>
    <col min="11268" max="11268" width="15.140625" customWidth="1"/>
    <col min="11269" max="11269" width="14.42578125" customWidth="1"/>
    <col min="11270" max="11274" width="14.85546875" customWidth="1"/>
    <col min="11282" max="11282" width="18.42578125" customWidth="1"/>
    <col min="11521" max="11521" width="7.5703125" customWidth="1"/>
    <col min="11522" max="11522" width="39.28515625" customWidth="1"/>
    <col min="11523" max="11523" width="15.42578125" customWidth="1"/>
    <col min="11524" max="11524" width="15.140625" customWidth="1"/>
    <col min="11525" max="11525" width="14.42578125" customWidth="1"/>
    <col min="11526" max="11530" width="14.85546875" customWidth="1"/>
    <col min="11538" max="11538" width="18.42578125" customWidth="1"/>
    <col min="11777" max="11777" width="7.5703125" customWidth="1"/>
    <col min="11778" max="11778" width="39.28515625" customWidth="1"/>
    <col min="11779" max="11779" width="15.42578125" customWidth="1"/>
    <col min="11780" max="11780" width="15.140625" customWidth="1"/>
    <col min="11781" max="11781" width="14.42578125" customWidth="1"/>
    <col min="11782" max="11786" width="14.85546875" customWidth="1"/>
    <col min="11794" max="11794" width="18.42578125" customWidth="1"/>
    <col min="12033" max="12033" width="7.5703125" customWidth="1"/>
    <col min="12034" max="12034" width="39.28515625" customWidth="1"/>
    <col min="12035" max="12035" width="15.42578125" customWidth="1"/>
    <col min="12036" max="12036" width="15.140625" customWidth="1"/>
    <col min="12037" max="12037" width="14.42578125" customWidth="1"/>
    <col min="12038" max="12042" width="14.85546875" customWidth="1"/>
    <col min="12050" max="12050" width="18.42578125" customWidth="1"/>
    <col min="12289" max="12289" width="7.5703125" customWidth="1"/>
    <col min="12290" max="12290" width="39.28515625" customWidth="1"/>
    <col min="12291" max="12291" width="15.42578125" customWidth="1"/>
    <col min="12292" max="12292" width="15.140625" customWidth="1"/>
    <col min="12293" max="12293" width="14.42578125" customWidth="1"/>
    <col min="12294" max="12298" width="14.85546875" customWidth="1"/>
    <col min="12306" max="12306" width="18.42578125" customWidth="1"/>
    <col min="12545" max="12545" width="7.5703125" customWidth="1"/>
    <col min="12546" max="12546" width="39.28515625" customWidth="1"/>
    <col min="12547" max="12547" width="15.42578125" customWidth="1"/>
    <col min="12548" max="12548" width="15.140625" customWidth="1"/>
    <col min="12549" max="12549" width="14.42578125" customWidth="1"/>
    <col min="12550" max="12554" width="14.85546875" customWidth="1"/>
    <col min="12562" max="12562" width="18.42578125" customWidth="1"/>
    <col min="12801" max="12801" width="7.5703125" customWidth="1"/>
    <col min="12802" max="12802" width="39.28515625" customWidth="1"/>
    <col min="12803" max="12803" width="15.42578125" customWidth="1"/>
    <col min="12804" max="12804" width="15.140625" customWidth="1"/>
    <col min="12805" max="12805" width="14.42578125" customWidth="1"/>
    <col min="12806" max="12810" width="14.85546875" customWidth="1"/>
    <col min="12818" max="12818" width="18.42578125" customWidth="1"/>
    <col min="13057" max="13057" width="7.5703125" customWidth="1"/>
    <col min="13058" max="13058" width="39.28515625" customWidth="1"/>
    <col min="13059" max="13059" width="15.42578125" customWidth="1"/>
    <col min="13060" max="13060" width="15.140625" customWidth="1"/>
    <col min="13061" max="13061" width="14.42578125" customWidth="1"/>
    <col min="13062" max="13066" width="14.85546875" customWidth="1"/>
    <col min="13074" max="13074" width="18.42578125" customWidth="1"/>
    <col min="13313" max="13313" width="7.5703125" customWidth="1"/>
    <col min="13314" max="13314" width="39.28515625" customWidth="1"/>
    <col min="13315" max="13315" width="15.42578125" customWidth="1"/>
    <col min="13316" max="13316" width="15.140625" customWidth="1"/>
    <col min="13317" max="13317" width="14.42578125" customWidth="1"/>
    <col min="13318" max="13322" width="14.85546875" customWidth="1"/>
    <col min="13330" max="13330" width="18.42578125" customWidth="1"/>
    <col min="13569" max="13569" width="7.5703125" customWidth="1"/>
    <col min="13570" max="13570" width="39.28515625" customWidth="1"/>
    <col min="13571" max="13571" width="15.42578125" customWidth="1"/>
    <col min="13572" max="13572" width="15.140625" customWidth="1"/>
    <col min="13573" max="13573" width="14.42578125" customWidth="1"/>
    <col min="13574" max="13578" width="14.85546875" customWidth="1"/>
    <col min="13586" max="13586" width="18.42578125" customWidth="1"/>
    <col min="13825" max="13825" width="7.5703125" customWidth="1"/>
    <col min="13826" max="13826" width="39.28515625" customWidth="1"/>
    <col min="13827" max="13827" width="15.42578125" customWidth="1"/>
    <col min="13828" max="13828" width="15.140625" customWidth="1"/>
    <col min="13829" max="13829" width="14.42578125" customWidth="1"/>
    <col min="13830" max="13834" width="14.85546875" customWidth="1"/>
    <col min="13842" max="13842" width="18.42578125" customWidth="1"/>
    <col min="14081" max="14081" width="7.5703125" customWidth="1"/>
    <col min="14082" max="14082" width="39.28515625" customWidth="1"/>
    <col min="14083" max="14083" width="15.42578125" customWidth="1"/>
    <col min="14084" max="14084" width="15.140625" customWidth="1"/>
    <col min="14085" max="14085" width="14.42578125" customWidth="1"/>
    <col min="14086" max="14090" width="14.85546875" customWidth="1"/>
    <col min="14098" max="14098" width="18.42578125" customWidth="1"/>
    <col min="14337" max="14337" width="7.5703125" customWidth="1"/>
    <col min="14338" max="14338" width="39.28515625" customWidth="1"/>
    <col min="14339" max="14339" width="15.42578125" customWidth="1"/>
    <col min="14340" max="14340" width="15.140625" customWidth="1"/>
    <col min="14341" max="14341" width="14.42578125" customWidth="1"/>
    <col min="14342" max="14346" width="14.85546875" customWidth="1"/>
    <col min="14354" max="14354" width="18.42578125" customWidth="1"/>
    <col min="14593" max="14593" width="7.5703125" customWidth="1"/>
    <col min="14594" max="14594" width="39.28515625" customWidth="1"/>
    <col min="14595" max="14595" width="15.42578125" customWidth="1"/>
    <col min="14596" max="14596" width="15.140625" customWidth="1"/>
    <col min="14597" max="14597" width="14.42578125" customWidth="1"/>
    <col min="14598" max="14602" width="14.85546875" customWidth="1"/>
    <col min="14610" max="14610" width="18.42578125" customWidth="1"/>
    <col min="14849" max="14849" width="7.5703125" customWidth="1"/>
    <col min="14850" max="14850" width="39.28515625" customWidth="1"/>
    <col min="14851" max="14851" width="15.42578125" customWidth="1"/>
    <col min="14852" max="14852" width="15.140625" customWidth="1"/>
    <col min="14853" max="14853" width="14.42578125" customWidth="1"/>
    <col min="14854" max="14858" width="14.85546875" customWidth="1"/>
    <col min="14866" max="14866" width="18.42578125" customWidth="1"/>
    <col min="15105" max="15105" width="7.5703125" customWidth="1"/>
    <col min="15106" max="15106" width="39.28515625" customWidth="1"/>
    <col min="15107" max="15107" width="15.42578125" customWidth="1"/>
    <col min="15108" max="15108" width="15.140625" customWidth="1"/>
    <col min="15109" max="15109" width="14.42578125" customWidth="1"/>
    <col min="15110" max="15114" width="14.85546875" customWidth="1"/>
    <col min="15122" max="15122" width="18.42578125" customWidth="1"/>
    <col min="15361" max="15361" width="7.5703125" customWidth="1"/>
    <col min="15362" max="15362" width="39.28515625" customWidth="1"/>
    <col min="15363" max="15363" width="15.42578125" customWidth="1"/>
    <col min="15364" max="15364" width="15.140625" customWidth="1"/>
    <col min="15365" max="15365" width="14.42578125" customWidth="1"/>
    <col min="15366" max="15370" width="14.85546875" customWidth="1"/>
    <col min="15378" max="15378" width="18.42578125" customWidth="1"/>
    <col min="15617" max="15617" width="7.5703125" customWidth="1"/>
    <col min="15618" max="15618" width="39.28515625" customWidth="1"/>
    <col min="15619" max="15619" width="15.42578125" customWidth="1"/>
    <col min="15620" max="15620" width="15.140625" customWidth="1"/>
    <col min="15621" max="15621" width="14.42578125" customWidth="1"/>
    <col min="15622" max="15626" width="14.85546875" customWidth="1"/>
    <col min="15634" max="15634" width="18.42578125" customWidth="1"/>
    <col min="15873" max="15873" width="7.5703125" customWidth="1"/>
    <col min="15874" max="15874" width="39.28515625" customWidth="1"/>
    <col min="15875" max="15875" width="15.42578125" customWidth="1"/>
    <col min="15876" max="15876" width="15.140625" customWidth="1"/>
    <col min="15877" max="15877" width="14.42578125" customWidth="1"/>
    <col min="15878" max="15882" width="14.85546875" customWidth="1"/>
    <col min="15890" max="15890" width="18.42578125" customWidth="1"/>
    <col min="16129" max="16129" width="7.5703125" customWidth="1"/>
    <col min="16130" max="16130" width="39.28515625" customWidth="1"/>
    <col min="16131" max="16131" width="15.42578125" customWidth="1"/>
    <col min="16132" max="16132" width="15.140625" customWidth="1"/>
    <col min="16133" max="16133" width="14.42578125" customWidth="1"/>
    <col min="16134" max="16138" width="14.85546875" customWidth="1"/>
    <col min="16146" max="16146" width="18.42578125" customWidth="1"/>
  </cols>
  <sheetData>
    <row r="1" spans="1:135" x14ac:dyDescent="0.25">
      <c r="B1" s="267"/>
      <c r="C1" s="267"/>
      <c r="D1" s="267"/>
      <c r="E1" s="267"/>
      <c r="F1" s="267"/>
      <c r="G1" s="267"/>
      <c r="H1" s="267"/>
      <c r="I1" s="267"/>
      <c r="J1" s="268" t="s">
        <v>486</v>
      </c>
    </row>
    <row r="2" spans="1:135" s="182" customFormat="1" ht="4.5" customHeight="1" x14ac:dyDescent="0.2">
      <c r="A2" s="269"/>
      <c r="ED2" s="184"/>
      <c r="EE2" s="184"/>
    </row>
    <row r="3" spans="1:135" s="182" customFormat="1" ht="10.5" customHeight="1" x14ac:dyDescent="0.2">
      <c r="A3" s="269"/>
      <c r="J3" s="270" t="s">
        <v>487</v>
      </c>
      <c r="ED3" s="184"/>
      <c r="EE3" s="184"/>
    </row>
    <row r="4" spans="1:135" s="182" customFormat="1" ht="10.5" customHeight="1" x14ac:dyDescent="0.2">
      <c r="A4" s="269"/>
      <c r="F4" s="184"/>
      <c r="J4" s="270" t="s">
        <v>419</v>
      </c>
      <c r="ED4" s="184"/>
      <c r="EE4" s="184"/>
    </row>
    <row r="5" spans="1:135" ht="15.75" x14ac:dyDescent="0.25">
      <c r="A5" s="594" t="s">
        <v>488</v>
      </c>
      <c r="B5" s="594"/>
      <c r="C5" s="594"/>
      <c r="D5" s="594"/>
      <c r="E5" s="594"/>
      <c r="F5" s="594"/>
      <c r="G5" s="594"/>
      <c r="H5" s="594"/>
      <c r="I5" s="594"/>
      <c r="J5" s="594"/>
    </row>
    <row r="6" spans="1:135" ht="15.75" x14ac:dyDescent="0.25">
      <c r="A6" s="594" t="s">
        <v>489</v>
      </c>
      <c r="B6" s="594"/>
      <c r="C6" s="594"/>
      <c r="D6" s="594"/>
      <c r="E6" s="594"/>
      <c r="F6" s="594"/>
      <c r="G6" s="594"/>
      <c r="H6" s="594"/>
      <c r="I6" s="594"/>
      <c r="J6" s="594"/>
    </row>
    <row r="7" spans="1:135" ht="15.75" x14ac:dyDescent="0.25">
      <c r="A7" s="594" t="s">
        <v>490</v>
      </c>
      <c r="B7" s="594"/>
      <c r="C7" s="594"/>
      <c r="D7" s="594"/>
      <c r="E7" s="594"/>
      <c r="F7" s="594"/>
      <c r="G7" s="594"/>
      <c r="H7" s="594"/>
      <c r="I7" s="594"/>
      <c r="J7" s="594"/>
    </row>
    <row r="8" spans="1:135" ht="5.25" customHeight="1" x14ac:dyDescent="0.25">
      <c r="A8" s="271"/>
    </row>
    <row r="9" spans="1:135" ht="22.5" customHeight="1" x14ac:dyDescent="0.25">
      <c r="A9" s="585" t="s">
        <v>423</v>
      </c>
      <c r="B9" s="585" t="s">
        <v>190</v>
      </c>
      <c r="C9" s="585" t="s">
        <v>189</v>
      </c>
      <c r="D9" s="585"/>
      <c r="E9" s="585"/>
      <c r="F9" s="585"/>
      <c r="G9" s="585"/>
      <c r="H9" s="585"/>
      <c r="I9" s="585"/>
      <c r="J9" s="585"/>
    </row>
    <row r="10" spans="1:135" ht="23.25" customHeight="1" x14ac:dyDescent="0.25">
      <c r="A10" s="585"/>
      <c r="B10" s="585"/>
      <c r="C10" s="585" t="s">
        <v>188</v>
      </c>
      <c r="D10" s="585"/>
      <c r="E10" s="585" t="s">
        <v>108</v>
      </c>
      <c r="F10" s="585"/>
      <c r="G10" s="585"/>
      <c r="H10" s="585"/>
      <c r="I10" s="585"/>
      <c r="J10" s="585"/>
    </row>
    <row r="11" spans="1:135" ht="33.75" customHeight="1" x14ac:dyDescent="0.25">
      <c r="A11" s="585"/>
      <c r="B11" s="585"/>
      <c r="C11" s="238" t="s">
        <v>446</v>
      </c>
      <c r="D11" s="238" t="s">
        <v>446</v>
      </c>
      <c r="E11" s="585"/>
      <c r="F11" s="238">
        <v>2020</v>
      </c>
      <c r="G11" s="238">
        <v>2021</v>
      </c>
      <c r="H11" s="238">
        <v>2022</v>
      </c>
      <c r="I11" s="238">
        <v>2023</v>
      </c>
      <c r="J11" s="238">
        <v>2024</v>
      </c>
    </row>
    <row r="12" spans="1:135" ht="78.75" x14ac:dyDescent="0.25">
      <c r="A12" s="585"/>
      <c r="B12" s="585"/>
      <c r="C12" s="189" t="s">
        <v>447</v>
      </c>
      <c r="D12" s="189" t="s">
        <v>16</v>
      </c>
      <c r="E12" s="585"/>
      <c r="F12" s="237"/>
      <c r="G12" s="237"/>
      <c r="H12" s="237"/>
      <c r="I12" s="237"/>
      <c r="J12" s="237"/>
    </row>
    <row r="13" spans="1:135" ht="15.75" x14ac:dyDescent="0.25">
      <c r="A13" s="238">
        <v>1</v>
      </c>
      <c r="B13" s="238">
        <v>2</v>
      </c>
      <c r="C13" s="238">
        <v>3</v>
      </c>
      <c r="D13" s="294">
        <v>4</v>
      </c>
      <c r="E13" s="238">
        <v>5</v>
      </c>
      <c r="F13" s="238">
        <v>6</v>
      </c>
      <c r="G13" s="238">
        <v>7</v>
      </c>
      <c r="H13" s="238">
        <v>8</v>
      </c>
      <c r="I13" s="238">
        <v>9</v>
      </c>
      <c r="J13" s="238">
        <v>10</v>
      </c>
    </row>
    <row r="14" spans="1:135" ht="15.75" x14ac:dyDescent="0.25">
      <c r="A14" s="238" t="s">
        <v>185</v>
      </c>
      <c r="B14" s="237" t="s">
        <v>184</v>
      </c>
      <c r="C14" s="272">
        <f>E14</f>
        <v>7329.2319240260977</v>
      </c>
      <c r="D14" s="295"/>
      <c r="E14" s="272">
        <f>SUM(F14:J14)</f>
        <v>7329.2319240260977</v>
      </c>
      <c r="F14" s="272">
        <f>F15+F16+F17+F18</f>
        <v>2982.0561138200001</v>
      </c>
      <c r="G14" s="272">
        <f>G15+G16+G17+G18</f>
        <v>1248.7497346187997</v>
      </c>
      <c r="H14" s="272">
        <f>H15+H16+H17+H18</f>
        <v>1493.0202832982748</v>
      </c>
      <c r="I14" s="272">
        <f>I15+I16+I17+I18</f>
        <v>888.93504479764715</v>
      </c>
      <c r="J14" s="272">
        <f>J15+J16+J17+J18</f>
        <v>716.4707474913746</v>
      </c>
    </row>
    <row r="15" spans="1:135" ht="15.75" customHeight="1" x14ac:dyDescent="0.25">
      <c r="A15" s="238" t="s">
        <v>61</v>
      </c>
      <c r="B15" s="237" t="s">
        <v>183</v>
      </c>
      <c r="C15" s="272">
        <f t="shared" ref="C15:C24" si="0">E15</f>
        <v>7329.2319240260977</v>
      </c>
      <c r="D15" s="295"/>
      <c r="E15" s="272">
        <f>SUM(F15:J15)</f>
        <v>7329.2319240260977</v>
      </c>
      <c r="F15" s="272">
        <f>'2ИП-ТС_z'!M21/1.2</f>
        <v>2982.0561138200001</v>
      </c>
      <c r="G15" s="272">
        <f>'2ИП-ТС_z'!N21/1.2</f>
        <v>1248.7497346187997</v>
      </c>
      <c r="H15" s="272">
        <f>'2ИП-ТС_z'!O21/1.2</f>
        <v>1493.0202832982748</v>
      </c>
      <c r="I15" s="272">
        <f>'2ИП-ТС_z'!P21/1.2</f>
        <v>888.93504479764715</v>
      </c>
      <c r="J15" s="272">
        <f>'2ИП-ТС_z'!Q21/1.2</f>
        <v>716.4707474913746</v>
      </c>
    </row>
    <row r="16" spans="1:135" ht="25.5" customHeight="1" x14ac:dyDescent="0.25">
      <c r="A16" s="238" t="s">
        <v>63</v>
      </c>
      <c r="B16" s="237" t="s">
        <v>182</v>
      </c>
      <c r="C16" s="272">
        <f t="shared" si="0"/>
        <v>0</v>
      </c>
      <c r="D16" s="295"/>
      <c r="E16" s="272">
        <f>SUM(F16:J16)</f>
        <v>0</v>
      </c>
      <c r="F16" s="272"/>
      <c r="G16" s="272"/>
      <c r="H16" s="272"/>
      <c r="I16" s="272"/>
      <c r="J16" s="272"/>
    </row>
    <row r="17" spans="1:10" ht="39" customHeight="1" x14ac:dyDescent="0.25">
      <c r="A17" s="238" t="s">
        <v>181</v>
      </c>
      <c r="B17" s="237" t="s">
        <v>180</v>
      </c>
      <c r="C17" s="272">
        <f t="shared" si="0"/>
        <v>0</v>
      </c>
      <c r="D17" s="295"/>
      <c r="E17" s="272">
        <f>SUM(F17:J17)</f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</row>
    <row r="18" spans="1:10" ht="37.5" customHeight="1" x14ac:dyDescent="0.25">
      <c r="A18" s="238" t="s">
        <v>179</v>
      </c>
      <c r="B18" s="237" t="s">
        <v>178</v>
      </c>
      <c r="C18" s="272">
        <f>E18</f>
        <v>0</v>
      </c>
      <c r="D18" s="295"/>
      <c r="E18" s="272">
        <f>SUM(F18:J18)</f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</row>
    <row r="19" spans="1:10" ht="15.75" x14ac:dyDescent="0.25">
      <c r="A19" s="238" t="s">
        <v>177</v>
      </c>
      <c r="B19" s="237" t="s">
        <v>176</v>
      </c>
      <c r="C19" s="272">
        <f t="shared" si="0"/>
        <v>0</v>
      </c>
      <c r="D19" s="295"/>
      <c r="E19" s="272">
        <f t="shared" ref="E19:E24" si="1">SUM(F19:J19)</f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0</v>
      </c>
    </row>
    <row r="20" spans="1:10" ht="15.75" x14ac:dyDescent="0.25">
      <c r="A20" s="238" t="s">
        <v>175</v>
      </c>
      <c r="B20" s="237" t="s">
        <v>174</v>
      </c>
      <c r="C20" s="272">
        <f t="shared" si="0"/>
        <v>0</v>
      </c>
      <c r="D20" s="295"/>
      <c r="E20" s="272">
        <f t="shared" si="1"/>
        <v>0</v>
      </c>
      <c r="F20" s="272">
        <v>0</v>
      </c>
      <c r="G20" s="272">
        <v>0</v>
      </c>
      <c r="H20" s="272">
        <v>0</v>
      </c>
      <c r="I20" s="272">
        <v>0</v>
      </c>
      <c r="J20" s="272">
        <v>0</v>
      </c>
    </row>
    <row r="21" spans="1:10" ht="15.75" x14ac:dyDescent="0.25">
      <c r="A21" s="238" t="s">
        <v>173</v>
      </c>
      <c r="B21" s="237" t="s">
        <v>172</v>
      </c>
      <c r="C21" s="272">
        <f t="shared" si="0"/>
        <v>0</v>
      </c>
      <c r="D21" s="295"/>
      <c r="E21" s="272">
        <f t="shared" si="1"/>
        <v>0</v>
      </c>
      <c r="F21" s="272">
        <v>0</v>
      </c>
      <c r="G21" s="272">
        <v>0</v>
      </c>
      <c r="H21" s="272">
        <v>0</v>
      </c>
      <c r="I21" s="272">
        <v>0</v>
      </c>
      <c r="J21" s="272">
        <v>0</v>
      </c>
    </row>
    <row r="22" spans="1:10" ht="15.75" customHeight="1" x14ac:dyDescent="0.25">
      <c r="A22" s="238" t="s">
        <v>171</v>
      </c>
      <c r="B22" s="237" t="s">
        <v>170</v>
      </c>
      <c r="C22" s="272">
        <f t="shared" si="0"/>
        <v>0</v>
      </c>
      <c r="D22" s="295"/>
      <c r="E22" s="272">
        <f t="shared" si="1"/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0</v>
      </c>
    </row>
    <row r="23" spans="1:10" ht="16.5" customHeight="1" x14ac:dyDescent="0.25">
      <c r="A23" s="238" t="s">
        <v>169</v>
      </c>
      <c r="B23" s="237" t="s">
        <v>449</v>
      </c>
      <c r="C23" s="272">
        <f t="shared" si="0"/>
        <v>0</v>
      </c>
      <c r="D23" s="295"/>
      <c r="E23" s="272">
        <f t="shared" si="1"/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</row>
    <row r="24" spans="1:10" ht="33" customHeight="1" x14ac:dyDescent="0.25">
      <c r="A24" s="238" t="s">
        <v>167</v>
      </c>
      <c r="B24" s="237" t="s">
        <v>491</v>
      </c>
      <c r="C24" s="272">
        <f t="shared" si="0"/>
        <v>0</v>
      </c>
      <c r="D24" s="295"/>
      <c r="E24" s="272">
        <f t="shared" si="1"/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</row>
    <row r="25" spans="1:10" ht="15.75" x14ac:dyDescent="0.25">
      <c r="A25" s="238"/>
      <c r="B25" s="237" t="s">
        <v>439</v>
      </c>
      <c r="C25" s="272">
        <f>C14+C19+C23+C24</f>
        <v>7329.2319240260977</v>
      </c>
      <c r="D25" s="295"/>
      <c r="E25" s="272">
        <f t="shared" ref="E25:J25" si="2">E14+E19+E23+E24</f>
        <v>7329.2319240260977</v>
      </c>
      <c r="F25" s="272">
        <f t="shared" si="2"/>
        <v>2982.0561138200001</v>
      </c>
      <c r="G25" s="272">
        <f t="shared" si="2"/>
        <v>1248.7497346187997</v>
      </c>
      <c r="H25" s="272">
        <f t="shared" si="2"/>
        <v>1493.0202832982748</v>
      </c>
      <c r="I25" s="272">
        <f t="shared" si="2"/>
        <v>888.93504479764715</v>
      </c>
      <c r="J25" s="272">
        <f t="shared" si="2"/>
        <v>716.4707474913746</v>
      </c>
    </row>
    <row r="26" spans="1:10" ht="15.75" x14ac:dyDescent="0.25">
      <c r="A26" s="273"/>
      <c r="B26" s="274"/>
      <c r="C26" s="275"/>
      <c r="D26" s="276"/>
      <c r="E26" s="275"/>
      <c r="F26" s="275"/>
      <c r="G26" s="275"/>
      <c r="H26" s="275"/>
      <c r="I26" s="275"/>
      <c r="J26" s="275"/>
    </row>
    <row r="27" spans="1:10" ht="33" customHeight="1" x14ac:dyDescent="0.25">
      <c r="A27" s="595" t="s">
        <v>492</v>
      </c>
      <c r="B27" s="595"/>
      <c r="C27" s="595"/>
      <c r="D27" s="595"/>
      <c r="E27" s="595"/>
      <c r="F27" s="595"/>
      <c r="G27" s="595"/>
      <c r="H27" s="595"/>
      <c r="I27" s="595"/>
      <c r="J27" s="595"/>
    </row>
    <row r="28" spans="1:10" ht="15.75" x14ac:dyDescent="0.25">
      <c r="A28" s="277"/>
      <c r="B28" s="278"/>
      <c r="C28" s="278"/>
      <c r="D28" s="278"/>
      <c r="E28" s="278"/>
      <c r="F28" s="278"/>
      <c r="G28" s="278"/>
      <c r="H28" s="278"/>
      <c r="I28" s="278"/>
      <c r="J28" s="278"/>
    </row>
    <row r="30" spans="1:10" x14ac:dyDescent="0.25">
      <c r="A30" s="279" t="s">
        <v>493</v>
      </c>
      <c r="B30" s="280"/>
      <c r="C30" s="280"/>
      <c r="D30" s="280"/>
      <c r="E30" s="280"/>
      <c r="F30" s="280"/>
      <c r="G30" s="280"/>
      <c r="H30" s="281"/>
      <c r="I30" s="281"/>
      <c r="J30" s="281"/>
    </row>
    <row r="32" spans="1:10" x14ac:dyDescent="0.25">
      <c r="E32" s="73" t="s">
        <v>494</v>
      </c>
    </row>
    <row r="33" spans="3:16" ht="15.75" x14ac:dyDescent="0.25">
      <c r="C33" s="282">
        <f>C25</f>
        <v>7329.2319240260977</v>
      </c>
      <c r="F33" s="283">
        <f>F11</f>
        <v>2020</v>
      </c>
      <c r="G33" s="283">
        <f t="shared" ref="G33:J33" si="3">G11</f>
        <v>2021</v>
      </c>
      <c r="H33" s="283">
        <f t="shared" si="3"/>
        <v>2022</v>
      </c>
      <c r="I33" s="283">
        <f t="shared" si="3"/>
        <v>2023</v>
      </c>
      <c r="J33" s="283">
        <f t="shared" si="3"/>
        <v>2024</v>
      </c>
    </row>
    <row r="34" spans="3:16" ht="15.75" x14ac:dyDescent="0.25">
      <c r="C34" s="282">
        <f>C15</f>
        <v>7329.2319240260977</v>
      </c>
      <c r="E34" s="75" t="s">
        <v>495</v>
      </c>
      <c r="F34" s="284">
        <f>F14</f>
        <v>2982.0561138200001</v>
      </c>
      <c r="G34" s="284">
        <f t="shared" ref="G34:J35" si="4">G14</f>
        <v>1248.7497346187997</v>
      </c>
      <c r="H34" s="284">
        <f t="shared" si="4"/>
        <v>1493.0202832982748</v>
      </c>
      <c r="I34" s="284">
        <f t="shared" si="4"/>
        <v>888.93504479764715</v>
      </c>
      <c r="J34" s="284">
        <f t="shared" si="4"/>
        <v>716.4707474913746</v>
      </c>
    </row>
    <row r="35" spans="3:16" ht="15.75" x14ac:dyDescent="0.25">
      <c r="C35" s="282">
        <f>C18</f>
        <v>0</v>
      </c>
      <c r="E35" s="75" t="s">
        <v>496</v>
      </c>
      <c r="F35" s="284">
        <f>F15</f>
        <v>2982.0561138200001</v>
      </c>
      <c r="G35" s="284">
        <f t="shared" si="4"/>
        <v>1248.7497346187997</v>
      </c>
      <c r="H35" s="284">
        <f t="shared" si="4"/>
        <v>1493.0202832982748</v>
      </c>
      <c r="I35" s="284">
        <f t="shared" si="4"/>
        <v>888.93504479764715</v>
      </c>
      <c r="J35" s="284">
        <f t="shared" si="4"/>
        <v>716.4707474913746</v>
      </c>
    </row>
    <row r="36" spans="3:16" ht="15.75" x14ac:dyDescent="0.25">
      <c r="C36" s="282">
        <f>C24</f>
        <v>0</v>
      </c>
      <c r="E36" s="74" t="s">
        <v>161</v>
      </c>
      <c r="F36" s="285">
        <f>F35</f>
        <v>2982.0561138200001</v>
      </c>
      <c r="G36" s="285">
        <f t="shared" ref="G36:J36" si="5">G35</f>
        <v>1248.7497346187997</v>
      </c>
      <c r="H36" s="285">
        <f t="shared" si="5"/>
        <v>1493.0202832982748</v>
      </c>
      <c r="I36" s="285">
        <f t="shared" si="5"/>
        <v>888.93504479764715</v>
      </c>
      <c r="J36" s="285">
        <f t="shared" si="5"/>
        <v>716.4707474913746</v>
      </c>
    </row>
    <row r="37" spans="3:16" x14ac:dyDescent="0.25">
      <c r="E37" s="177" t="s">
        <v>497</v>
      </c>
      <c r="F37" s="25">
        <f>SUM(F36:J36)</f>
        <v>7329.2319240260977</v>
      </c>
      <c r="P37" s="286"/>
    </row>
    <row r="38" spans="3:16" x14ac:dyDescent="0.25">
      <c r="C38" s="287"/>
    </row>
  </sheetData>
  <mergeCells count="10">
    <mergeCell ref="A27:J27"/>
    <mergeCell ref="A5:J5"/>
    <mergeCell ref="A6:J6"/>
    <mergeCell ref="A7:J7"/>
    <mergeCell ref="A9:A12"/>
    <mergeCell ref="B9:B12"/>
    <mergeCell ref="C9:J9"/>
    <mergeCell ref="C10:D10"/>
    <mergeCell ref="E10:E12"/>
    <mergeCell ref="F10:J10"/>
  </mergeCells>
  <pageMargins left="0.23622047244094491" right="0.23622047244094491" top="0.74803149606299213" bottom="0.35433070866141736" header="0.31496062992125984" footer="0.31496062992125984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view="pageLayout" zoomScale="70" zoomScalePageLayoutView="70" workbookViewId="0">
      <selection activeCell="E4" sqref="E4"/>
    </sheetView>
  </sheetViews>
  <sheetFormatPr defaultRowHeight="15" x14ac:dyDescent="0.25"/>
  <cols>
    <col min="1" max="1" width="5.140625" customWidth="1"/>
    <col min="2" max="2" width="9.42578125" customWidth="1"/>
    <col min="3" max="3" width="8.140625" customWidth="1"/>
    <col min="4" max="4" width="9.140625" customWidth="1"/>
    <col min="5" max="5" width="12.5703125" customWidth="1"/>
    <col min="6" max="6" width="10" customWidth="1"/>
    <col min="7" max="7" width="10.42578125" customWidth="1"/>
    <col min="8" max="8" width="9.42578125" customWidth="1"/>
    <col min="9" max="9" width="19.28515625" customWidth="1"/>
    <col min="11" max="11" width="9.140625" style="25"/>
  </cols>
  <sheetData>
    <row r="2" spans="1:18" ht="17.25" x14ac:dyDescent="0.25">
      <c r="B2" s="18"/>
      <c r="C2" s="18"/>
      <c r="D2" s="18"/>
      <c r="F2" s="297" t="s">
        <v>236</v>
      </c>
      <c r="G2" s="18"/>
      <c r="H2" s="18"/>
    </row>
    <row r="3" spans="1:18" ht="17.25" x14ac:dyDescent="0.25">
      <c r="B3" s="18"/>
      <c r="C3" s="18"/>
      <c r="D3" s="18"/>
      <c r="F3" s="297" t="s">
        <v>502</v>
      </c>
      <c r="G3" s="18"/>
      <c r="H3" s="18"/>
    </row>
    <row r="4" spans="1:18" ht="18.75" x14ac:dyDescent="0.25">
      <c r="B4" s="18"/>
      <c r="C4" s="18"/>
      <c r="D4" s="18"/>
      <c r="F4" s="142"/>
      <c r="G4" s="18"/>
      <c r="H4" s="18"/>
    </row>
    <row r="6" spans="1:18" ht="30" customHeight="1" x14ac:dyDescent="0.25">
      <c r="A6" s="606" t="s">
        <v>503</v>
      </c>
      <c r="B6" s="607"/>
      <c r="C6" s="607"/>
      <c r="D6" s="607"/>
      <c r="E6" s="607"/>
      <c r="F6" s="607"/>
      <c r="G6" s="607"/>
      <c r="H6" s="607"/>
      <c r="I6" s="607"/>
      <c r="J6" s="68"/>
      <c r="K6" s="143"/>
      <c r="L6" s="68"/>
      <c r="M6" s="68"/>
      <c r="N6" s="68"/>
      <c r="O6" s="68"/>
      <c r="P6" s="68"/>
      <c r="Q6" s="68"/>
      <c r="R6" s="68"/>
    </row>
    <row r="7" spans="1:18" ht="36.75" customHeight="1" x14ac:dyDescent="0.25">
      <c r="A7" s="605" t="s">
        <v>383</v>
      </c>
      <c r="B7" s="605"/>
      <c r="C7" s="605"/>
      <c r="D7" s="605"/>
      <c r="E7" s="605"/>
      <c r="F7" s="605"/>
      <c r="G7" s="605"/>
      <c r="H7" s="605"/>
      <c r="I7" s="605"/>
      <c r="J7" s="68"/>
      <c r="K7" s="143"/>
      <c r="L7" s="68"/>
      <c r="M7" s="68"/>
      <c r="N7" s="68"/>
      <c r="O7" s="68"/>
      <c r="P7" s="68"/>
      <c r="Q7" s="68"/>
      <c r="R7" s="68"/>
    </row>
    <row r="8" spans="1:18" ht="30.75" customHeight="1" x14ac:dyDescent="0.25">
      <c r="A8" s="144"/>
      <c r="B8" s="144"/>
      <c r="C8" s="145" t="str">
        <f>'5-ИП ТС'!B20</f>
        <v>Главный инженер                                                                                                   С.Н.Зуев</v>
      </c>
      <c r="D8" s="144"/>
      <c r="E8" s="144"/>
      <c r="F8" s="144"/>
      <c r="G8" s="144"/>
      <c r="H8" s="144"/>
      <c r="I8" s="144"/>
    </row>
    <row r="9" spans="1:18" ht="12.75" customHeight="1" x14ac:dyDescent="0.25">
      <c r="A9" s="144"/>
      <c r="C9" s="144"/>
      <c r="D9" s="144"/>
      <c r="E9" s="144"/>
      <c r="F9" s="144"/>
      <c r="G9" s="144"/>
      <c r="H9" s="144"/>
      <c r="I9" s="144"/>
    </row>
    <row r="10" spans="1:18" ht="15" hidden="1" customHeight="1" x14ac:dyDescent="0.25">
      <c r="B10" s="145" t="s">
        <v>382</v>
      </c>
    </row>
    <row r="12" spans="1:18" ht="15.75" customHeight="1" x14ac:dyDescent="0.25"/>
  </sheetData>
  <mergeCells count="2">
    <mergeCell ref="A7:I7"/>
    <mergeCell ref="A6:I6"/>
  </mergeCells>
  <printOptions horizontalCentered="1"/>
  <pageMargins left="0.546875" right="0" top="0.74803149606299213" bottom="0.401785714285714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zoomScale="106" zoomScaleNormal="106" workbookViewId="0">
      <pane ySplit="4" topLeftCell="A14" activePane="bottomLeft" state="frozen"/>
      <selection activeCell="C8" sqref="C8:C10"/>
      <selection pane="bottomLeft" activeCell="C7" sqref="C7:C10"/>
    </sheetView>
  </sheetViews>
  <sheetFormatPr defaultRowHeight="15" x14ac:dyDescent="0.25"/>
  <cols>
    <col min="1" max="1" width="5.85546875" customWidth="1"/>
    <col min="2" max="2" width="16.140625" customWidth="1"/>
    <col min="3" max="3" width="13" customWidth="1"/>
    <col min="4" max="4" width="27.7109375" customWidth="1"/>
    <col min="5" max="5" width="7.140625" customWidth="1"/>
    <col min="6" max="6" width="5.5703125" customWidth="1"/>
    <col min="7" max="8" width="8.28515625" customWidth="1"/>
    <col min="9" max="10" width="5.7109375" customWidth="1"/>
    <col min="11" max="18" width="8.5703125" customWidth="1"/>
  </cols>
  <sheetData>
    <row r="1" spans="1:21" ht="15.75" x14ac:dyDescent="0.25">
      <c r="A1" s="30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1" x14ac:dyDescent="0.25">
      <c r="A2" s="618" t="s">
        <v>117</v>
      </c>
      <c r="B2" s="618" t="s">
        <v>116</v>
      </c>
      <c r="C2" s="618" t="s">
        <v>115</v>
      </c>
      <c r="D2" s="618" t="s">
        <v>114</v>
      </c>
      <c r="E2" s="618" t="s">
        <v>113</v>
      </c>
      <c r="F2" s="618"/>
      <c r="G2" s="618"/>
      <c r="H2" s="618"/>
      <c r="I2" s="618" t="s">
        <v>7</v>
      </c>
      <c r="J2" s="618" t="s">
        <v>8</v>
      </c>
      <c r="K2" s="618" t="s">
        <v>112</v>
      </c>
      <c r="L2" s="618"/>
      <c r="M2" s="618"/>
      <c r="N2" s="618"/>
      <c r="O2" s="618"/>
      <c r="P2" s="618"/>
      <c r="Q2" s="618"/>
      <c r="R2" s="618"/>
      <c r="S2" s="618"/>
    </row>
    <row r="3" spans="1:21" x14ac:dyDescent="0.25">
      <c r="A3" s="618"/>
      <c r="B3" s="618"/>
      <c r="C3" s="618"/>
      <c r="D3" s="618"/>
      <c r="E3" s="618" t="s">
        <v>111</v>
      </c>
      <c r="F3" s="618" t="s">
        <v>110</v>
      </c>
      <c r="G3" s="618" t="s">
        <v>109</v>
      </c>
      <c r="H3" s="618"/>
      <c r="I3" s="618"/>
      <c r="J3" s="618"/>
      <c r="K3" s="618" t="s">
        <v>108</v>
      </c>
      <c r="L3" s="618" t="s">
        <v>416</v>
      </c>
      <c r="M3" s="618" t="s">
        <v>107</v>
      </c>
      <c r="N3" s="618"/>
      <c r="O3" s="618"/>
      <c r="P3" s="618"/>
      <c r="Q3" s="618"/>
      <c r="R3" s="618" t="s">
        <v>106</v>
      </c>
      <c r="S3" s="618" t="s">
        <v>105</v>
      </c>
    </row>
    <row r="4" spans="1:21" ht="74.25" customHeight="1" x14ac:dyDescent="0.25">
      <c r="A4" s="618"/>
      <c r="B4" s="618"/>
      <c r="C4" s="618"/>
      <c r="D4" s="618"/>
      <c r="E4" s="618"/>
      <c r="F4" s="618"/>
      <c r="G4" s="28" t="s">
        <v>104</v>
      </c>
      <c r="H4" s="28" t="s">
        <v>103</v>
      </c>
      <c r="I4" s="618"/>
      <c r="J4" s="618"/>
      <c r="K4" s="618"/>
      <c r="L4" s="618"/>
      <c r="M4" s="28">
        <v>2020</v>
      </c>
      <c r="N4" s="28">
        <v>2021</v>
      </c>
      <c r="O4" s="153">
        <v>2022</v>
      </c>
      <c r="P4" s="153">
        <v>2023</v>
      </c>
      <c r="Q4" s="153">
        <v>2024</v>
      </c>
      <c r="R4" s="618"/>
      <c r="S4" s="618"/>
    </row>
    <row r="5" spans="1:21" x14ac:dyDescent="0.25">
      <c r="A5" s="617" t="s">
        <v>102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</row>
    <row r="6" spans="1:21" x14ac:dyDescent="0.25">
      <c r="A6" s="610" t="s">
        <v>101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</row>
    <row r="7" spans="1:21" ht="45" customHeight="1" x14ac:dyDescent="0.25">
      <c r="A7" s="608" t="s">
        <v>391</v>
      </c>
      <c r="B7" s="609" t="str">
        <f>'ИСТ ДАНН'!D3</f>
        <v>Устройство узлов коммерческого учёта тепловой энергии в точках поставки в тепловой камере ТК-10</v>
      </c>
      <c r="C7" s="610"/>
      <c r="D7" s="610"/>
      <c r="E7" s="27" t="s">
        <v>100</v>
      </c>
      <c r="F7" s="27" t="s">
        <v>99</v>
      </c>
      <c r="G7" s="27">
        <v>273</v>
      </c>
      <c r="H7" s="139">
        <v>273</v>
      </c>
      <c r="I7" s="611">
        <v>2016</v>
      </c>
      <c r="J7" s="611">
        <v>2016</v>
      </c>
      <c r="K7" s="611">
        <v>936.73</v>
      </c>
      <c r="L7" s="611">
        <v>0</v>
      </c>
      <c r="M7" s="615">
        <v>0</v>
      </c>
      <c r="N7" s="611">
        <v>0</v>
      </c>
      <c r="O7" s="611"/>
      <c r="P7" s="611"/>
      <c r="Q7" s="616">
        <f>[28]ПланВВодаОбъектов_28.10.15!$AT$190</f>
        <v>837.24059739999996</v>
      </c>
      <c r="R7" s="615">
        <v>0</v>
      </c>
      <c r="S7" s="611">
        <v>0</v>
      </c>
      <c r="U7" s="25">
        <f t="shared" ref="U7:U18" si="0">K7</f>
        <v>936.73</v>
      </c>
    </row>
    <row r="8" spans="1:21" ht="45" customHeight="1" x14ac:dyDescent="0.25">
      <c r="A8" s="608"/>
      <c r="B8" s="609"/>
      <c r="C8" s="610"/>
      <c r="D8" s="610"/>
      <c r="E8" s="27" t="s">
        <v>98</v>
      </c>
      <c r="F8" s="27" t="s">
        <v>97</v>
      </c>
      <c r="G8" s="27">
        <v>6.4000000000000001E-2</v>
      </c>
      <c r="H8" s="141">
        <v>0</v>
      </c>
      <c r="I8" s="611"/>
      <c r="J8" s="611"/>
      <c r="K8" s="611"/>
      <c r="L8" s="611"/>
      <c r="M8" s="611"/>
      <c r="N8" s="611"/>
      <c r="O8" s="611"/>
      <c r="P8" s="611"/>
      <c r="Q8" s="611"/>
      <c r="R8" s="615"/>
      <c r="S8" s="611"/>
      <c r="U8" s="25">
        <f t="shared" si="0"/>
        <v>0</v>
      </c>
    </row>
    <row r="9" spans="1:21" ht="39" customHeight="1" x14ac:dyDescent="0.25">
      <c r="A9" s="608" t="s">
        <v>392</v>
      </c>
      <c r="B9" s="614" t="str">
        <f>'ИСТ ДАНН'!D4</f>
        <v>Устройство узла коммерческого учёта тепловой энергии в точках поставки в теплопункте на ВНС Котельной</v>
      </c>
      <c r="C9" s="610"/>
      <c r="D9" s="610"/>
      <c r="E9" s="27" t="s">
        <v>100</v>
      </c>
      <c r="F9" s="27" t="s">
        <v>99</v>
      </c>
      <c r="G9" s="27">
        <v>273</v>
      </c>
      <c r="H9" s="139">
        <v>273</v>
      </c>
      <c r="I9" s="611">
        <v>2016</v>
      </c>
      <c r="J9" s="611">
        <v>2016</v>
      </c>
      <c r="K9" s="611">
        <v>101.81</v>
      </c>
      <c r="L9" s="611">
        <v>0</v>
      </c>
      <c r="M9" s="615">
        <f>K9</f>
        <v>101.81</v>
      </c>
      <c r="N9" s="611">
        <v>0</v>
      </c>
      <c r="O9" s="611"/>
      <c r="P9" s="611"/>
      <c r="Q9" s="616">
        <f>[28]ПланВВодаОбъектов_28.10.15!$AT$191</f>
        <v>77.973231799999994</v>
      </c>
      <c r="R9" s="615">
        <v>0</v>
      </c>
      <c r="S9" s="611">
        <v>0</v>
      </c>
      <c r="U9" s="25">
        <f t="shared" si="0"/>
        <v>101.81</v>
      </c>
    </row>
    <row r="10" spans="1:21" ht="39" customHeight="1" x14ac:dyDescent="0.25">
      <c r="A10" s="608"/>
      <c r="B10" s="612"/>
      <c r="C10" s="610"/>
      <c r="D10" s="610"/>
      <c r="E10" s="27" t="s">
        <v>98</v>
      </c>
      <c r="F10" s="27" t="s">
        <v>97</v>
      </c>
      <c r="G10" s="27">
        <v>5.0000000000000001E-3</v>
      </c>
      <c r="H10" s="141">
        <v>0</v>
      </c>
      <c r="I10" s="611"/>
      <c r="J10" s="611"/>
      <c r="K10" s="611"/>
      <c r="L10" s="611"/>
      <c r="M10" s="611"/>
      <c r="N10" s="611"/>
      <c r="O10" s="611"/>
      <c r="P10" s="611"/>
      <c r="Q10" s="611"/>
      <c r="R10" s="615"/>
      <c r="S10" s="611"/>
      <c r="U10" s="25">
        <f t="shared" si="0"/>
        <v>0</v>
      </c>
    </row>
    <row r="11" spans="1:21" ht="39" customHeight="1" x14ac:dyDescent="0.25">
      <c r="A11" s="608" t="s">
        <v>393</v>
      </c>
      <c r="B11" s="614" t="str">
        <f>'ИСТ ДАНН'!D5</f>
        <v xml:space="preserve">Устройство узла коммерческого учёта тепловой энергии в точке поставки в тепловой камере ТК-8 </v>
      </c>
      <c r="C11" s="610"/>
      <c r="D11" s="610"/>
      <c r="E11" s="27" t="s">
        <v>100</v>
      </c>
      <c r="F11" s="27" t="s">
        <v>99</v>
      </c>
      <c r="G11" s="27">
        <v>325</v>
      </c>
      <c r="H11" s="139">
        <v>325</v>
      </c>
      <c r="I11" s="611">
        <v>2016</v>
      </c>
      <c r="J11" s="611">
        <v>2016</v>
      </c>
      <c r="K11" s="611">
        <v>349.09</v>
      </c>
      <c r="L11" s="611">
        <v>0</v>
      </c>
      <c r="M11" s="615">
        <f>K11</f>
        <v>349.09</v>
      </c>
      <c r="N11" s="611">
        <v>0</v>
      </c>
      <c r="O11" s="611"/>
      <c r="P11" s="611"/>
      <c r="Q11" s="611">
        <v>0</v>
      </c>
      <c r="R11" s="615">
        <f>K11-L11</f>
        <v>349.09</v>
      </c>
      <c r="S11" s="611">
        <v>0</v>
      </c>
      <c r="U11" s="25">
        <f t="shared" si="0"/>
        <v>349.09</v>
      </c>
    </row>
    <row r="12" spans="1:21" ht="39" customHeight="1" x14ac:dyDescent="0.25">
      <c r="A12" s="608"/>
      <c r="B12" s="612"/>
      <c r="C12" s="610"/>
      <c r="D12" s="610"/>
      <c r="E12" s="27" t="s">
        <v>98</v>
      </c>
      <c r="F12" s="27" t="s">
        <v>97</v>
      </c>
      <c r="G12" s="27">
        <v>2.1000000000000001E-2</v>
      </c>
      <c r="H12" s="141">
        <v>2.1000000000000001E-2</v>
      </c>
      <c r="I12" s="611"/>
      <c r="J12" s="611"/>
      <c r="K12" s="611"/>
      <c r="L12" s="611"/>
      <c r="M12" s="611"/>
      <c r="N12" s="611"/>
      <c r="O12" s="611"/>
      <c r="P12" s="611"/>
      <c r="Q12" s="611"/>
      <c r="R12" s="615"/>
      <c r="S12" s="611"/>
      <c r="U12" s="25">
        <f t="shared" si="0"/>
        <v>0</v>
      </c>
    </row>
    <row r="13" spans="1:21" ht="39" customHeight="1" x14ac:dyDescent="0.25">
      <c r="A13" s="608" t="s">
        <v>394</v>
      </c>
      <c r="B13" s="614" t="str">
        <f>'ИСТ ДАНН'!D6</f>
        <v>Устройство узла коммерческого учёта тепловой энергии в точке поставки на здание ООО "СМТ" (Днепропетровский пр.,5 стр.1)</v>
      </c>
      <c r="C13" s="610"/>
      <c r="D13" s="610"/>
      <c r="E13" s="27" t="s">
        <v>100</v>
      </c>
      <c r="F13" s="27" t="s">
        <v>99</v>
      </c>
      <c r="G13" s="27">
        <v>325</v>
      </c>
      <c r="H13" s="139">
        <v>325</v>
      </c>
      <c r="I13" s="611">
        <v>2016</v>
      </c>
      <c r="J13" s="611">
        <v>2016</v>
      </c>
      <c r="K13" s="615">
        <v>1230.3499999999999</v>
      </c>
      <c r="L13" s="611">
        <v>0</v>
      </c>
      <c r="M13" s="615">
        <f>K13</f>
        <v>1230.3499999999999</v>
      </c>
      <c r="N13" s="611">
        <v>0</v>
      </c>
      <c r="O13" s="611"/>
      <c r="P13" s="611"/>
      <c r="Q13" s="611">
        <v>0</v>
      </c>
      <c r="R13" s="615">
        <f>K13-L13</f>
        <v>1230.3499999999999</v>
      </c>
      <c r="S13" s="611">
        <v>0</v>
      </c>
      <c r="U13" s="25">
        <f t="shared" si="0"/>
        <v>1230.3499999999999</v>
      </c>
    </row>
    <row r="14" spans="1:21" ht="39" customHeight="1" x14ac:dyDescent="0.25">
      <c r="A14" s="608"/>
      <c r="B14" s="612"/>
      <c r="C14" s="610"/>
      <c r="D14" s="610"/>
      <c r="E14" s="27" t="s">
        <v>98</v>
      </c>
      <c r="F14" s="27" t="s">
        <v>97</v>
      </c>
      <c r="G14" s="27">
        <v>7.3999999999999996E-2</v>
      </c>
      <c r="H14" s="141">
        <v>7.3999999999999996E-2</v>
      </c>
      <c r="I14" s="611"/>
      <c r="J14" s="611"/>
      <c r="K14" s="615"/>
      <c r="L14" s="611"/>
      <c r="M14" s="611"/>
      <c r="N14" s="611"/>
      <c r="O14" s="611"/>
      <c r="P14" s="611"/>
      <c r="Q14" s="611"/>
      <c r="R14" s="615"/>
      <c r="S14" s="611"/>
      <c r="U14" s="25">
        <f t="shared" si="0"/>
        <v>0</v>
      </c>
    </row>
    <row r="15" spans="1:21" ht="39" customHeight="1" x14ac:dyDescent="0.25">
      <c r="A15" s="608" t="s">
        <v>395</v>
      </c>
      <c r="B15" s="614" t="str">
        <f>'ИСТ ДАНН'!D7</f>
        <v>Устройство узла коммерческого учёта тепловой энергии в точке поставки  на здание ООО "СМТ" (Днепропетровский пр.,7)</v>
      </c>
      <c r="C15" s="610"/>
      <c r="D15" s="610"/>
      <c r="E15" s="27" t="s">
        <v>100</v>
      </c>
      <c r="F15" s="27" t="s">
        <v>99</v>
      </c>
      <c r="G15" s="27">
        <v>325</v>
      </c>
      <c r="H15" s="139">
        <v>325</v>
      </c>
      <c r="I15" s="611">
        <v>2016</v>
      </c>
      <c r="J15" s="611">
        <v>2016</v>
      </c>
      <c r="K15" s="615">
        <v>1230.3499999999999</v>
      </c>
      <c r="L15" s="611">
        <v>0</v>
      </c>
      <c r="M15" s="615">
        <f>K15</f>
        <v>1230.3499999999999</v>
      </c>
      <c r="N15" s="611">
        <v>0</v>
      </c>
      <c r="O15" s="611"/>
      <c r="P15" s="611"/>
      <c r="Q15" s="611">
        <v>0</v>
      </c>
      <c r="R15" s="615">
        <f>K15-L15</f>
        <v>1230.3499999999999</v>
      </c>
      <c r="S15" s="611">
        <v>0</v>
      </c>
      <c r="U15" s="25">
        <f t="shared" si="0"/>
        <v>1230.3499999999999</v>
      </c>
    </row>
    <row r="16" spans="1:21" ht="39" customHeight="1" x14ac:dyDescent="0.25">
      <c r="A16" s="608"/>
      <c r="B16" s="612"/>
      <c r="C16" s="610"/>
      <c r="D16" s="610"/>
      <c r="E16" s="27" t="s">
        <v>98</v>
      </c>
      <c r="F16" s="27" t="s">
        <v>97</v>
      </c>
      <c r="G16" s="27">
        <v>7.4999999999999997E-2</v>
      </c>
      <c r="H16" s="141">
        <v>7.4999999999999997E-2</v>
      </c>
      <c r="I16" s="611"/>
      <c r="J16" s="611"/>
      <c r="K16" s="615"/>
      <c r="L16" s="611"/>
      <c r="M16" s="611"/>
      <c r="N16" s="611"/>
      <c r="O16" s="611"/>
      <c r="P16" s="611"/>
      <c r="Q16" s="611"/>
      <c r="R16" s="615"/>
      <c r="S16" s="611"/>
      <c r="U16" s="25">
        <f t="shared" si="0"/>
        <v>0</v>
      </c>
    </row>
    <row r="17" spans="1:21" ht="39" customHeight="1" x14ac:dyDescent="0.25">
      <c r="A17" s="608" t="s">
        <v>396</v>
      </c>
      <c r="B17" s="609" t="str">
        <f>'ИСТ ДАНН'!D8</f>
        <v xml:space="preserve">Устройство узла коммерческого учёта в тепловой камере ТК-29 </v>
      </c>
      <c r="C17" s="610"/>
      <c r="D17" s="610"/>
      <c r="E17" s="27" t="s">
        <v>100</v>
      </c>
      <c r="F17" s="27" t="s">
        <v>99</v>
      </c>
      <c r="G17" s="27">
        <v>325</v>
      </c>
      <c r="H17" s="26">
        <v>325</v>
      </c>
      <c r="I17" s="611">
        <v>2016</v>
      </c>
      <c r="J17" s="611">
        <v>2016</v>
      </c>
      <c r="K17" s="615">
        <v>1230.3499999999999</v>
      </c>
      <c r="L17" s="611">
        <v>0</v>
      </c>
      <c r="M17" s="615">
        <f>K17</f>
        <v>1230.3499999999999</v>
      </c>
      <c r="N17" s="611">
        <v>0</v>
      </c>
      <c r="O17" s="611"/>
      <c r="P17" s="611"/>
      <c r="Q17" s="611">
        <v>0</v>
      </c>
      <c r="R17" s="615">
        <f>K17-L17</f>
        <v>1230.3499999999999</v>
      </c>
      <c r="S17" s="611">
        <v>0</v>
      </c>
      <c r="U17" s="25">
        <f t="shared" si="0"/>
        <v>1230.3499999999999</v>
      </c>
    </row>
    <row r="18" spans="1:21" ht="39" customHeight="1" x14ac:dyDescent="0.25">
      <c r="A18" s="608"/>
      <c r="B18" s="609"/>
      <c r="C18" s="610"/>
      <c r="D18" s="610"/>
      <c r="E18" s="27" t="s">
        <v>98</v>
      </c>
      <c r="F18" s="27" t="s">
        <v>97</v>
      </c>
      <c r="G18" s="27">
        <v>7.4999999999999997E-2</v>
      </c>
      <c r="H18" s="26">
        <v>0</v>
      </c>
      <c r="I18" s="611"/>
      <c r="J18" s="611"/>
      <c r="K18" s="615"/>
      <c r="L18" s="611"/>
      <c r="M18" s="611"/>
      <c r="N18" s="611"/>
      <c r="O18" s="611"/>
      <c r="P18" s="611"/>
      <c r="Q18" s="611"/>
      <c r="R18" s="615"/>
      <c r="S18" s="611"/>
      <c r="U18" s="25">
        <f t="shared" si="0"/>
        <v>0</v>
      </c>
    </row>
    <row r="19" spans="1:21" x14ac:dyDescent="0.25">
      <c r="A19" s="612" t="s">
        <v>96</v>
      </c>
      <c r="B19" s="610"/>
      <c r="C19" s="610"/>
      <c r="D19" s="610"/>
      <c r="E19" s="610"/>
      <c r="F19" s="610"/>
      <c r="G19" s="610"/>
      <c r="H19" s="610"/>
      <c r="I19" s="610"/>
      <c r="J19" s="610"/>
      <c r="K19" s="24" t="e">
        <f>#REF!+#REF!</f>
        <v>#REF!</v>
      </c>
      <c r="L19" s="24" t="e">
        <f>#REF!+#REF!</f>
        <v>#REF!</v>
      </c>
      <c r="M19" s="24" t="e">
        <f>#REF!+#REF!</f>
        <v>#REF!</v>
      </c>
      <c r="N19" s="24" t="e">
        <f>#REF!+#REF!</f>
        <v>#REF!</v>
      </c>
      <c r="O19" s="24"/>
      <c r="P19" s="24"/>
      <c r="Q19" s="24" t="e">
        <f>Q7+Q9+#REF!+#REF!+#REF!+#REF!+#REF!</f>
        <v>#REF!</v>
      </c>
      <c r="R19" s="24" t="e">
        <f>R7+R9+#REF!+#REF!+#REF!+#REF!+#REF!</f>
        <v>#REF!</v>
      </c>
      <c r="S19" s="24">
        <f>SUM(S7:S18)</f>
        <v>0</v>
      </c>
    </row>
    <row r="20" spans="1:21" x14ac:dyDescent="0.25">
      <c r="A20" s="23"/>
      <c r="B20" s="22"/>
      <c r="C20" s="22"/>
      <c r="D20" s="613" t="s">
        <v>95</v>
      </c>
      <c r="E20" s="613"/>
      <c r="F20" s="613"/>
      <c r="G20" s="22"/>
      <c r="H20" s="2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2" spans="1:21" ht="15.75" x14ac:dyDescent="0.25">
      <c r="D22" s="20" t="s">
        <v>70</v>
      </c>
    </row>
    <row r="27" spans="1:21" x14ac:dyDescent="0.25">
      <c r="B27" t="e">
        <f>#REF!+#REF!+#REF!+#REF!+#REF!+#REF!+#REF!+#REF!+#REF!+#REF!+G18+G16+G14+G12+G10+G8+#REF!+#REF!+#REF!+#REF!+#REF!+#REF!</f>
        <v>#REF!</v>
      </c>
      <c r="C27" t="e">
        <f>#REF!+#REF!+#REF!+#REF!+#REF!+#REF!+#REF!+#REF!+#REF!+#REF!+H18+H16+H14+H12+H10+H8+#REF!+#REF!+#REF!+#REF!+#REF!+#REF!</f>
        <v>#REF!</v>
      </c>
      <c r="D27" s="19" t="e">
        <f>C27/B27</f>
        <v>#REF!</v>
      </c>
      <c r="E27" t="s">
        <v>94</v>
      </c>
    </row>
    <row r="28" spans="1:21" x14ac:dyDescent="0.25">
      <c r="D28" s="19" t="e">
        <f>(M19+N19)/K19</f>
        <v>#REF!</v>
      </c>
      <c r="E28" t="s">
        <v>93</v>
      </c>
    </row>
  </sheetData>
  <mergeCells count="110">
    <mergeCell ref="A9:A10"/>
    <mergeCell ref="B9:B10"/>
    <mergeCell ref="C9:C10"/>
    <mergeCell ref="D9:D10"/>
    <mergeCell ref="A5:S5"/>
    <mergeCell ref="A6:S6"/>
    <mergeCell ref="A2:A4"/>
    <mergeCell ref="B2:B4"/>
    <mergeCell ref="C2:C4"/>
    <mergeCell ref="D2:D4"/>
    <mergeCell ref="E2:H2"/>
    <mergeCell ref="I2:I4"/>
    <mergeCell ref="J2:J4"/>
    <mergeCell ref="K2:S2"/>
    <mergeCell ref="E3:E4"/>
    <mergeCell ref="F3:F4"/>
    <mergeCell ref="G3:H3"/>
    <mergeCell ref="K3:K4"/>
    <mergeCell ref="L3:L4"/>
    <mergeCell ref="M3:Q3"/>
    <mergeCell ref="R3:R4"/>
    <mergeCell ref="S3:S4"/>
    <mergeCell ref="I7:I8"/>
    <mergeCell ref="J7:J8"/>
    <mergeCell ref="S9:S10"/>
    <mergeCell ref="M9:M10"/>
    <mergeCell ref="N9:N10"/>
    <mergeCell ref="S11:S12"/>
    <mergeCell ref="O9:O10"/>
    <mergeCell ref="S7:S8"/>
    <mergeCell ref="J9:J10"/>
    <mergeCell ref="K9:K10"/>
    <mergeCell ref="L9:L10"/>
    <mergeCell ref="M7:M8"/>
    <mergeCell ref="N7:N8"/>
    <mergeCell ref="Q7:Q8"/>
    <mergeCell ref="R7:R8"/>
    <mergeCell ref="Q9:Q10"/>
    <mergeCell ref="K7:K8"/>
    <mergeCell ref="L7:L8"/>
    <mergeCell ref="O7:O8"/>
    <mergeCell ref="P7:P8"/>
    <mergeCell ref="I9:I10"/>
    <mergeCell ref="R9:R10"/>
    <mergeCell ref="N13:N14"/>
    <mergeCell ref="I11:I12"/>
    <mergeCell ref="J11:J12"/>
    <mergeCell ref="K11:K12"/>
    <mergeCell ref="L11:L12"/>
    <mergeCell ref="N11:N12"/>
    <mergeCell ref="M11:M12"/>
    <mergeCell ref="Q13:Q14"/>
    <mergeCell ref="P9:P10"/>
    <mergeCell ref="A11:A12"/>
    <mergeCell ref="B11:B12"/>
    <mergeCell ref="C11:C12"/>
    <mergeCell ref="D11:D12"/>
    <mergeCell ref="O11:O12"/>
    <mergeCell ref="O13:O14"/>
    <mergeCell ref="S15:S16"/>
    <mergeCell ref="M15:M16"/>
    <mergeCell ref="N15:N16"/>
    <mergeCell ref="Q15:Q16"/>
    <mergeCell ref="R15:R16"/>
    <mergeCell ref="K15:K16"/>
    <mergeCell ref="L15:L16"/>
    <mergeCell ref="P15:P16"/>
    <mergeCell ref="R13:R14"/>
    <mergeCell ref="S13:S14"/>
    <mergeCell ref="M13:M14"/>
    <mergeCell ref="Q11:Q12"/>
    <mergeCell ref="R11:R12"/>
    <mergeCell ref="J13:J14"/>
    <mergeCell ref="K13:K14"/>
    <mergeCell ref="L13:L14"/>
    <mergeCell ref="P11:P12"/>
    <mergeCell ref="P13:P14"/>
    <mergeCell ref="R17:R18"/>
    <mergeCell ref="S17:S18"/>
    <mergeCell ref="M17:M18"/>
    <mergeCell ref="N17:N18"/>
    <mergeCell ref="J17:J18"/>
    <mergeCell ref="K17:K18"/>
    <mergeCell ref="L17:L18"/>
    <mergeCell ref="Q17:Q18"/>
    <mergeCell ref="P17:P18"/>
    <mergeCell ref="A7:A8"/>
    <mergeCell ref="B7:B8"/>
    <mergeCell ref="C7:C8"/>
    <mergeCell ref="D7:D8"/>
    <mergeCell ref="O15:O16"/>
    <mergeCell ref="O17:O18"/>
    <mergeCell ref="A19:J19"/>
    <mergeCell ref="D20:F20"/>
    <mergeCell ref="A17:A18"/>
    <mergeCell ref="B17:B18"/>
    <mergeCell ref="C17:C18"/>
    <mergeCell ref="D17:D18"/>
    <mergeCell ref="I17:I18"/>
    <mergeCell ref="A15:A16"/>
    <mergeCell ref="B15:B16"/>
    <mergeCell ref="C15:C16"/>
    <mergeCell ref="D15:D16"/>
    <mergeCell ref="I15:I16"/>
    <mergeCell ref="J15:J16"/>
    <mergeCell ref="A13:A14"/>
    <mergeCell ref="B13:B14"/>
    <mergeCell ref="C13:C14"/>
    <mergeCell ref="D13:D14"/>
    <mergeCell ref="I13:I14"/>
  </mergeCells>
  <printOptions horizontalCentered="1"/>
  <pageMargins left="0.11811023622047245" right="0.11811023622047245" top="1.1417322834645669" bottom="0.59055118110236227" header="0.31496062992125984" footer="0.59055118110236227"/>
  <pageSetup paperSize="9" scale="79" fitToHeight="0" orientation="landscape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workbookViewId="0">
      <selection activeCell="C8" sqref="C8:C10"/>
    </sheetView>
  </sheetViews>
  <sheetFormatPr defaultRowHeight="28.5" customHeight="1" x14ac:dyDescent="0.25"/>
  <cols>
    <col min="1" max="1" width="4.5703125" customWidth="1"/>
    <col min="2" max="2" width="29.140625" customWidth="1"/>
  </cols>
  <sheetData>
    <row r="1" spans="1:8" ht="15.75" x14ac:dyDescent="0.25">
      <c r="A1" s="18" t="s">
        <v>145</v>
      </c>
    </row>
    <row r="2" spans="1:8" ht="28.5" customHeight="1" x14ac:dyDescent="0.25">
      <c r="A2" s="622" t="s">
        <v>144</v>
      </c>
      <c r="B2" s="622" t="s">
        <v>143</v>
      </c>
      <c r="C2" s="622" t="s">
        <v>110</v>
      </c>
      <c r="D2" s="622" t="s">
        <v>142</v>
      </c>
      <c r="E2" s="623" t="s">
        <v>141</v>
      </c>
      <c r="F2" s="624"/>
      <c r="G2" s="624"/>
      <c r="H2" s="625"/>
    </row>
    <row r="3" spans="1:8" ht="28.5" customHeight="1" x14ac:dyDescent="0.25">
      <c r="A3" s="622"/>
      <c r="B3" s="622"/>
      <c r="C3" s="622"/>
      <c r="D3" s="622"/>
      <c r="E3" s="622" t="s">
        <v>140</v>
      </c>
      <c r="F3" s="622" t="s">
        <v>139</v>
      </c>
      <c r="G3" s="622"/>
      <c r="H3" s="622"/>
    </row>
    <row r="4" spans="1:8" ht="28.5" customHeight="1" x14ac:dyDescent="0.25">
      <c r="A4" s="622"/>
      <c r="B4" s="622"/>
      <c r="C4" s="622"/>
      <c r="D4" s="622"/>
      <c r="E4" s="622"/>
      <c r="F4" s="46">
        <v>2016</v>
      </c>
      <c r="G4" s="46">
        <v>2017</v>
      </c>
      <c r="H4" s="46">
        <v>2018</v>
      </c>
    </row>
    <row r="5" spans="1:8" ht="36" x14ac:dyDescent="0.25">
      <c r="A5" s="37">
        <v>1</v>
      </c>
      <c r="B5" s="35" t="s">
        <v>138</v>
      </c>
      <c r="C5" s="35" t="s">
        <v>137</v>
      </c>
      <c r="D5" s="45" t="s">
        <v>136</v>
      </c>
      <c r="E5" s="45" t="s">
        <v>136</v>
      </c>
      <c r="F5" s="45" t="s">
        <v>136</v>
      </c>
      <c r="G5" s="45" t="s">
        <v>136</v>
      </c>
      <c r="H5" s="45" t="s">
        <v>136</v>
      </c>
    </row>
    <row r="6" spans="1:8" ht="36" x14ac:dyDescent="0.25">
      <c r="A6" s="37">
        <v>2</v>
      </c>
      <c r="B6" s="35" t="s">
        <v>135</v>
      </c>
      <c r="C6" s="35" t="s">
        <v>134</v>
      </c>
      <c r="D6" s="35">
        <v>0.15540000000000001</v>
      </c>
      <c r="E6" s="35">
        <v>0.15629999999999999</v>
      </c>
      <c r="F6" s="44">
        <f>'[30]Баланс Пр'!$P$189/1000</f>
        <v>0.15544029471153106</v>
      </c>
      <c r="G6" s="44">
        <f>'[31]Баланс Пр'!$P$189/1000</f>
        <v>0.15810518932791237</v>
      </c>
      <c r="H6" s="44">
        <f>'[31]Баланс Пр'!$AN$189/1000</f>
        <v>0.15838810620363777</v>
      </c>
    </row>
    <row r="7" spans="1:8" ht="24" x14ac:dyDescent="0.25">
      <c r="A7" s="37">
        <v>3</v>
      </c>
      <c r="B7" s="35" t="s">
        <v>133</v>
      </c>
      <c r="C7" s="35" t="s">
        <v>132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</row>
    <row r="8" spans="1:8" ht="60" x14ac:dyDescent="0.25">
      <c r="A8" s="619">
        <v>4</v>
      </c>
      <c r="B8" s="35" t="s">
        <v>131</v>
      </c>
      <c r="C8" s="619" t="s">
        <v>130</v>
      </c>
      <c r="D8" s="17"/>
      <c r="E8" s="17"/>
      <c r="F8" s="17"/>
      <c r="G8" s="17"/>
      <c r="H8" s="17"/>
    </row>
    <row r="9" spans="1:8" ht="15" x14ac:dyDescent="0.25">
      <c r="A9" s="619"/>
      <c r="B9" s="43" t="s">
        <v>129</v>
      </c>
      <c r="C9" s="619"/>
      <c r="D9" s="39">
        <v>1</v>
      </c>
      <c r="E9" s="39">
        <v>0.94</v>
      </c>
      <c r="F9" s="39">
        <v>0.62</v>
      </c>
      <c r="G9" s="39">
        <v>0.42</v>
      </c>
      <c r="H9" s="39">
        <v>0.2</v>
      </c>
    </row>
    <row r="10" spans="1:8" ht="15" x14ac:dyDescent="0.25">
      <c r="A10" s="619"/>
      <c r="B10" s="43" t="s">
        <v>128</v>
      </c>
      <c r="C10" s="619"/>
      <c r="D10" s="39">
        <v>0.46200000000000002</v>
      </c>
      <c r="E10" s="39">
        <v>0.42</v>
      </c>
      <c r="F10" s="39">
        <v>0.46899999999999997</v>
      </c>
      <c r="G10" s="39">
        <v>0.51700000000000002</v>
      </c>
      <c r="H10" s="39">
        <v>0.56499999999999995</v>
      </c>
    </row>
    <row r="11" spans="1:8" ht="15" x14ac:dyDescent="0.25">
      <c r="A11" s="619">
        <v>5</v>
      </c>
      <c r="B11" s="620" t="s">
        <v>127</v>
      </c>
      <c r="C11" s="35" t="s">
        <v>126</v>
      </c>
      <c r="D11" s="38">
        <v>2507</v>
      </c>
      <c r="E11" s="38">
        <v>2070</v>
      </c>
      <c r="F11" s="42">
        <v>3746.53</v>
      </c>
      <c r="G11" s="38">
        <v>3406.33</v>
      </c>
      <c r="H11" s="38">
        <v>3183.76</v>
      </c>
    </row>
    <row r="12" spans="1:8" ht="36" x14ac:dyDescent="0.25">
      <c r="A12" s="619"/>
      <c r="B12" s="620"/>
      <c r="C12" s="35" t="s">
        <v>125</v>
      </c>
      <c r="D12" s="41">
        <v>3.78E-2</v>
      </c>
      <c r="E12" s="41">
        <v>3.61E-2</v>
      </c>
      <c r="F12" s="40">
        <v>6.0600000000000001E-2</v>
      </c>
      <c r="G12" s="39">
        <v>5.5100000000000003E-2</v>
      </c>
      <c r="H12" s="39">
        <v>5.1499999999999997E-2</v>
      </c>
    </row>
    <row r="13" spans="1:8" ht="36" x14ac:dyDescent="0.25">
      <c r="A13" s="37">
        <v>6</v>
      </c>
      <c r="B13" s="35" t="s">
        <v>124</v>
      </c>
      <c r="C13" s="35" t="s">
        <v>123</v>
      </c>
      <c r="D13" s="38">
        <v>7578.5</v>
      </c>
      <c r="E13" s="38">
        <v>7578.5</v>
      </c>
      <c r="F13" s="38">
        <f>'[32]4.2.'!$D$20*1000</f>
        <v>7382</v>
      </c>
      <c r="G13" s="38">
        <v>7578.5</v>
      </c>
      <c r="H13" s="38">
        <f>'[32]4.2.'!$G$20*1000</f>
        <v>6937</v>
      </c>
    </row>
    <row r="14" spans="1:8" ht="60" x14ac:dyDescent="0.25">
      <c r="A14" s="37">
        <v>7</v>
      </c>
      <c r="B14" s="35" t="s">
        <v>122</v>
      </c>
      <c r="C14" s="35" t="s">
        <v>121</v>
      </c>
      <c r="D14" s="36" t="s">
        <v>120</v>
      </c>
      <c r="E14" s="36" t="s">
        <v>120</v>
      </c>
      <c r="F14" s="35">
        <v>0.03</v>
      </c>
      <c r="G14" s="35">
        <v>0.08</v>
      </c>
      <c r="H14" s="35">
        <v>0.11</v>
      </c>
    </row>
    <row r="15" spans="1:8" s="31" customFormat="1" ht="7.5" customHeight="1" x14ac:dyDescent="0.25">
      <c r="A15" s="34"/>
    </row>
    <row r="16" spans="1:8" s="31" customFormat="1" ht="15" customHeight="1" x14ac:dyDescent="0.25">
      <c r="A16" s="34"/>
      <c r="B16" s="621" t="s">
        <v>119</v>
      </c>
      <c r="C16" s="621"/>
      <c r="D16" s="621"/>
      <c r="E16" s="621"/>
      <c r="F16" s="621"/>
      <c r="G16" s="621"/>
      <c r="H16" s="621"/>
    </row>
    <row r="17" spans="1:8" s="31" customFormat="1" ht="15" x14ac:dyDescent="0.25">
      <c r="A17" s="34"/>
      <c r="B17" s="621"/>
      <c r="C17" s="621"/>
      <c r="D17" s="621"/>
      <c r="E17" s="621"/>
      <c r="F17" s="621"/>
      <c r="G17" s="621"/>
      <c r="H17" s="621"/>
    </row>
    <row r="18" spans="1:8" s="31" customFormat="1" ht="15" x14ac:dyDescent="0.25">
      <c r="A18" s="34"/>
      <c r="B18" s="33"/>
      <c r="C18" s="33"/>
      <c r="D18" s="33"/>
      <c r="E18" s="33"/>
      <c r="F18" s="33"/>
      <c r="G18" s="33"/>
      <c r="H18" s="33"/>
    </row>
    <row r="19" spans="1:8" s="31" customFormat="1" ht="28.5" customHeight="1" x14ac:dyDescent="0.25">
      <c r="B19" s="32" t="s">
        <v>70</v>
      </c>
    </row>
  </sheetData>
  <mergeCells count="12">
    <mergeCell ref="A2:A4"/>
    <mergeCell ref="B2:B4"/>
    <mergeCell ref="C2:C4"/>
    <mergeCell ref="D2:D4"/>
    <mergeCell ref="E2:H2"/>
    <mergeCell ref="E3:E4"/>
    <mergeCell ref="F3:H3"/>
    <mergeCell ref="A8:A10"/>
    <mergeCell ref="C8:C10"/>
    <mergeCell ref="A11:A12"/>
    <mergeCell ref="B11:B12"/>
    <mergeCell ref="B16:H17"/>
  </mergeCells>
  <dataValidations count="1">
    <dataValidation type="decimal" allowBlank="1" showInputMessage="1" showErrorMessage="1" errorTitle="Внимание" error="Допускается ввод только действительных чисел!" sqref="G6">
      <formula1>-9.99999999999999E+23</formula1>
      <formula2>9.99999999999999E+23</formula2>
    </dataValidation>
  </dataValidations>
  <pageMargins left="0.9055118110236221" right="0.31496062992125984" top="1.1417322834645669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0"/>
  <sheetViews>
    <sheetView workbookViewId="0">
      <selection activeCell="C8" sqref="C8:C10"/>
    </sheetView>
  </sheetViews>
  <sheetFormatPr defaultRowHeight="15" x14ac:dyDescent="0.25"/>
  <cols>
    <col min="1" max="1" width="4.5703125" customWidth="1"/>
    <col min="2" max="2" width="10.28515625" customWidth="1"/>
    <col min="3" max="22" width="5.7109375" customWidth="1"/>
    <col min="23" max="23" width="47.7109375" bestFit="1" customWidth="1"/>
    <col min="25" max="25" width="11.85546875" customWidth="1"/>
  </cols>
  <sheetData>
    <row r="1" spans="1:27" ht="15.75" x14ac:dyDescent="0.25">
      <c r="A1" s="18" t="s">
        <v>160</v>
      </c>
    </row>
    <row r="2" spans="1:27" s="69" customFormat="1" ht="20.100000000000001" customHeight="1" x14ac:dyDescent="0.25">
      <c r="A2" s="619" t="s">
        <v>159</v>
      </c>
      <c r="B2" s="619" t="s">
        <v>52</v>
      </c>
      <c r="C2" s="626" t="s">
        <v>158</v>
      </c>
      <c r="D2" s="626"/>
      <c r="E2" s="626"/>
      <c r="F2" s="626"/>
      <c r="G2" s="626"/>
      <c r="H2" s="626"/>
      <c r="I2" s="626"/>
      <c r="J2" s="626"/>
      <c r="K2" s="630" t="s">
        <v>54</v>
      </c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</row>
    <row r="3" spans="1:27" s="68" customFormat="1" ht="85.5" customHeight="1" x14ac:dyDescent="0.25">
      <c r="A3" s="619"/>
      <c r="B3" s="619"/>
      <c r="C3" s="631" t="s">
        <v>157</v>
      </c>
      <c r="D3" s="631"/>
      <c r="E3" s="631"/>
      <c r="F3" s="631"/>
      <c r="G3" s="631" t="s">
        <v>156</v>
      </c>
      <c r="H3" s="631"/>
      <c r="I3" s="631"/>
      <c r="J3" s="631"/>
      <c r="K3" s="631" t="s">
        <v>155</v>
      </c>
      <c r="L3" s="631"/>
      <c r="M3" s="631"/>
      <c r="N3" s="631"/>
      <c r="O3" s="631" t="s">
        <v>154</v>
      </c>
      <c r="P3" s="631"/>
      <c r="Q3" s="631"/>
      <c r="R3" s="631"/>
      <c r="S3" s="631" t="s">
        <v>153</v>
      </c>
      <c r="T3" s="631"/>
      <c r="U3" s="631"/>
      <c r="V3" s="631"/>
    </row>
    <row r="4" spans="1:27" ht="24" customHeight="1" x14ac:dyDescent="0.25">
      <c r="A4" s="619"/>
      <c r="B4" s="619"/>
      <c r="C4" s="627" t="s">
        <v>152</v>
      </c>
      <c r="D4" s="626" t="s">
        <v>151</v>
      </c>
      <c r="E4" s="626"/>
      <c r="F4" s="626"/>
      <c r="G4" s="627" t="str">
        <f>C4</f>
        <v>Текущее значение</v>
      </c>
      <c r="H4" s="626" t="s">
        <v>151</v>
      </c>
      <c r="I4" s="626"/>
      <c r="J4" s="626"/>
      <c r="K4" s="627" t="str">
        <f>G4</f>
        <v>Текущее значение</v>
      </c>
      <c r="L4" s="626" t="s">
        <v>151</v>
      </c>
      <c r="M4" s="626"/>
      <c r="N4" s="626"/>
      <c r="O4" s="627" t="str">
        <f>K4</f>
        <v>Текущее значение</v>
      </c>
      <c r="P4" s="626" t="s">
        <v>151</v>
      </c>
      <c r="Q4" s="626"/>
      <c r="R4" s="626"/>
      <c r="S4" s="627" t="str">
        <f>O4</f>
        <v>Текущее значение</v>
      </c>
      <c r="T4" s="626" t="s">
        <v>151</v>
      </c>
      <c r="U4" s="626"/>
      <c r="V4" s="626"/>
    </row>
    <row r="5" spans="1:27" ht="30" customHeight="1" x14ac:dyDescent="0.25">
      <c r="A5" s="619"/>
      <c r="B5" s="619"/>
      <c r="C5" s="627"/>
      <c r="D5" s="37">
        <v>2016</v>
      </c>
      <c r="E5" s="37">
        <v>2017</v>
      </c>
      <c r="F5" s="37">
        <v>2018</v>
      </c>
      <c r="G5" s="627"/>
      <c r="H5" s="37">
        <v>2016</v>
      </c>
      <c r="I5" s="37">
        <v>2017</v>
      </c>
      <c r="J5" s="37">
        <v>2018</v>
      </c>
      <c r="K5" s="627"/>
      <c r="L5" s="67">
        <v>2016</v>
      </c>
      <c r="M5" s="37">
        <v>2017</v>
      </c>
      <c r="N5" s="67">
        <v>2018</v>
      </c>
      <c r="O5" s="627"/>
      <c r="P5" s="37">
        <v>2016</v>
      </c>
      <c r="Q5" s="37">
        <v>2017</v>
      </c>
      <c r="R5" s="37">
        <v>2018</v>
      </c>
      <c r="S5" s="627"/>
      <c r="T5" s="37">
        <v>2016</v>
      </c>
      <c r="U5" s="37">
        <v>2017</v>
      </c>
      <c r="V5" s="37">
        <v>2018</v>
      </c>
    </row>
    <row r="6" spans="1:27" s="65" customFormat="1" ht="13.5" customHeight="1" x14ac:dyDescent="0.2">
      <c r="A6" s="57">
        <v>1</v>
      </c>
      <c r="B6" s="66">
        <v>2</v>
      </c>
      <c r="C6" s="66">
        <v>3</v>
      </c>
      <c r="D6" s="57">
        <v>4</v>
      </c>
      <c r="E6" s="57">
        <v>5</v>
      </c>
      <c r="F6" s="57">
        <v>6</v>
      </c>
      <c r="G6" s="66">
        <v>7</v>
      </c>
      <c r="H6" s="66">
        <v>8</v>
      </c>
      <c r="I6" s="57">
        <v>9</v>
      </c>
      <c r="J6" s="57">
        <v>10</v>
      </c>
      <c r="K6" s="57">
        <v>11</v>
      </c>
      <c r="L6" s="66">
        <v>12</v>
      </c>
      <c r="M6" s="66">
        <v>13</v>
      </c>
      <c r="N6" s="57">
        <v>14</v>
      </c>
      <c r="O6" s="57">
        <v>15</v>
      </c>
      <c r="P6" s="57">
        <v>16</v>
      </c>
      <c r="Q6" s="66">
        <v>17</v>
      </c>
      <c r="R6" s="66">
        <v>18</v>
      </c>
      <c r="S6" s="57">
        <v>19</v>
      </c>
      <c r="T6" s="57">
        <v>20</v>
      </c>
      <c r="U6" s="57">
        <v>21</v>
      </c>
      <c r="V6" s="66">
        <v>22</v>
      </c>
    </row>
    <row r="7" spans="1:27" s="53" customFormat="1" ht="39.950000000000003" customHeight="1" x14ac:dyDescent="0.25">
      <c r="A7" s="63">
        <v>1</v>
      </c>
      <c r="B7" s="64" t="s">
        <v>150</v>
      </c>
      <c r="C7" s="63">
        <v>0</v>
      </c>
      <c r="D7" s="62">
        <v>0</v>
      </c>
      <c r="E7" s="61">
        <f>E8</f>
        <v>0.33783783783783783</v>
      </c>
      <c r="F7" s="62">
        <v>0</v>
      </c>
      <c r="G7" s="628">
        <v>0</v>
      </c>
      <c r="H7" s="628">
        <v>0</v>
      </c>
      <c r="I7" s="629">
        <v>0</v>
      </c>
      <c r="J7" s="629">
        <v>0</v>
      </c>
      <c r="K7" s="629">
        <v>0</v>
      </c>
      <c r="L7" s="629">
        <v>0</v>
      </c>
      <c r="M7" s="629">
        <v>0</v>
      </c>
      <c r="N7" s="629">
        <v>0</v>
      </c>
      <c r="O7" s="61">
        <f>R7</f>
        <v>1.6549484297077319</v>
      </c>
      <c r="P7" s="61">
        <v>1.9474815753552117</v>
      </c>
      <c r="Q7" s="61">
        <v>1.7706424116661865</v>
      </c>
      <c r="R7" s="61">
        <v>1.6549484297077319</v>
      </c>
      <c r="S7" s="60">
        <v>1489.73</v>
      </c>
      <c r="T7" s="60">
        <v>3746.53</v>
      </c>
      <c r="U7" s="60">
        <v>3406.33</v>
      </c>
      <c r="V7" s="60">
        <f>S7</f>
        <v>1489.73</v>
      </c>
    </row>
    <row r="8" spans="1:27" s="53" customFormat="1" ht="39.950000000000003" customHeight="1" x14ac:dyDescent="0.25">
      <c r="A8" s="59" t="s">
        <v>61</v>
      </c>
      <c r="B8" s="58" t="s">
        <v>149</v>
      </c>
      <c r="C8" s="57">
        <v>0</v>
      </c>
      <c r="D8" s="56">
        <v>0</v>
      </c>
      <c r="E8" s="55">
        <f>[33]Покзатели_2016_2017!$G$25</f>
        <v>0.33783783783783783</v>
      </c>
      <c r="F8" s="55">
        <v>0</v>
      </c>
      <c r="G8" s="628"/>
      <c r="H8" s="628"/>
      <c r="I8" s="629"/>
      <c r="J8" s="629"/>
      <c r="K8" s="629"/>
      <c r="L8" s="629"/>
      <c r="M8" s="629"/>
      <c r="N8" s="629"/>
      <c r="O8" s="55">
        <f>R8</f>
        <v>1.6659022741169149</v>
      </c>
      <c r="P8" s="55">
        <v>1.9719668000561112</v>
      </c>
      <c r="Q8" s="55">
        <v>1.7850693414516352</v>
      </c>
      <c r="R8" s="55">
        <v>1.6659022741169149</v>
      </c>
      <c r="S8" s="54">
        <v>1417.4</v>
      </c>
      <c r="T8" s="54">
        <v>3683.07</v>
      </c>
      <c r="U8" s="54">
        <v>3333.9989999999998</v>
      </c>
      <c r="V8" s="54">
        <f>S8</f>
        <v>1417.4</v>
      </c>
    </row>
    <row r="9" spans="1:27" s="53" customFormat="1" ht="39.950000000000003" customHeight="1" x14ac:dyDescent="0.25">
      <c r="A9" s="57" t="s">
        <v>63</v>
      </c>
      <c r="B9" s="58" t="s">
        <v>148</v>
      </c>
      <c r="C9" s="57">
        <v>0</v>
      </c>
      <c r="D9" s="56">
        <v>0</v>
      </c>
      <c r="E9" s="56">
        <v>0</v>
      </c>
      <c r="F9" s="56">
        <v>0</v>
      </c>
      <c r="G9" s="628"/>
      <c r="H9" s="628"/>
      <c r="I9" s="629"/>
      <c r="J9" s="629"/>
      <c r="K9" s="629"/>
      <c r="L9" s="629"/>
      <c r="M9" s="629"/>
      <c r="N9" s="629"/>
      <c r="O9" s="55">
        <f>R9</f>
        <v>1.2900585003923806</v>
      </c>
      <c r="P9" s="55">
        <v>1.1318399086823143</v>
      </c>
      <c r="Q9" s="55">
        <v>1.2900585003923806</v>
      </c>
      <c r="R9" s="55">
        <v>1.2900585003923806</v>
      </c>
      <c r="S9" s="54">
        <v>73</v>
      </c>
      <c r="T9" s="54">
        <v>63.46</v>
      </c>
      <c r="U9" s="54">
        <v>72.331000000000003</v>
      </c>
      <c r="V9" s="54">
        <f>S9</f>
        <v>73</v>
      </c>
    </row>
    <row r="11" spans="1:27" x14ac:dyDescent="0.25">
      <c r="C11" s="32" t="s">
        <v>70</v>
      </c>
    </row>
    <row r="13" spans="1:27" x14ac:dyDescent="0.25">
      <c r="L13" s="52"/>
      <c r="M13" s="52"/>
      <c r="N13" s="52"/>
    </row>
    <row r="15" spans="1:27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x14ac:dyDescent="0.25">
      <c r="A16" s="47"/>
      <c r="B16" s="47"/>
      <c r="C16" s="47"/>
      <c r="D16" s="47"/>
      <c r="E16" s="47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7"/>
      <c r="AA16" s="47"/>
    </row>
    <row r="17" spans="1:27" x14ac:dyDescent="0.25">
      <c r="A17" s="47"/>
      <c r="B17" s="51" t="s">
        <v>147</v>
      </c>
      <c r="C17" s="47"/>
      <c r="D17" s="47"/>
      <c r="E17" s="47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7"/>
      <c r="AA17" s="47"/>
    </row>
    <row r="18" spans="1:27" x14ac:dyDescent="0.25">
      <c r="A18" s="47"/>
      <c r="B18" s="51" t="s">
        <v>146</v>
      </c>
      <c r="C18" s="47"/>
      <c r="D18" s="47"/>
      <c r="E18" s="47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7"/>
      <c r="AA18" s="47"/>
    </row>
    <row r="19" spans="1:27" x14ac:dyDescent="0.25">
      <c r="A19" s="47"/>
      <c r="B19" s="47"/>
      <c r="C19" s="47"/>
      <c r="D19" s="47"/>
      <c r="E19" s="47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7"/>
      <c r="AA19" s="47"/>
    </row>
    <row r="20" spans="1:27" x14ac:dyDescent="0.25">
      <c r="A20" s="47"/>
      <c r="B20" s="47"/>
      <c r="C20" s="47"/>
      <c r="D20" s="47"/>
      <c r="E20" s="47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7"/>
      <c r="AA20" s="47"/>
    </row>
    <row r="21" spans="1:27" x14ac:dyDescent="0.25">
      <c r="A21" s="47"/>
      <c r="B21" s="47"/>
      <c r="C21" s="47"/>
      <c r="D21" s="47"/>
      <c r="E21" s="47"/>
      <c r="F21" s="47"/>
      <c r="G21" s="48"/>
      <c r="H21" s="48"/>
      <c r="I21" s="48"/>
      <c r="J21" s="48"/>
      <c r="K21" s="48"/>
      <c r="L21" s="48"/>
      <c r="M21" s="48"/>
      <c r="N21" s="50"/>
      <c r="O21" s="49"/>
      <c r="P21" s="49"/>
      <c r="Q21" s="49"/>
      <c r="R21" s="49"/>
      <c r="Z21" s="47"/>
      <c r="AA21" s="47"/>
    </row>
    <row r="22" spans="1:27" x14ac:dyDescent="0.25">
      <c r="A22" s="47"/>
      <c r="B22" s="47"/>
      <c r="C22" s="47"/>
      <c r="D22" s="47"/>
      <c r="E22" s="47"/>
      <c r="F22" s="47"/>
      <c r="G22" s="48"/>
      <c r="H22" s="48"/>
      <c r="I22" s="48"/>
      <c r="J22" s="48"/>
      <c r="K22" s="48"/>
      <c r="L22" s="48"/>
      <c r="M22" s="48"/>
      <c r="N22" s="50"/>
      <c r="O22" s="49"/>
      <c r="P22" s="49"/>
      <c r="Q22" s="49"/>
      <c r="R22" s="49"/>
      <c r="Z22" s="47"/>
      <c r="AA22" s="47"/>
    </row>
    <row r="23" spans="1:27" x14ac:dyDescent="0.25">
      <c r="A23" s="47"/>
      <c r="B23" s="47"/>
      <c r="C23" s="47"/>
      <c r="D23" s="47"/>
      <c r="E23" s="47"/>
      <c r="F23" s="47"/>
      <c r="G23" s="48"/>
      <c r="H23" s="48"/>
      <c r="I23" s="48"/>
      <c r="J23" s="48"/>
      <c r="K23" s="48"/>
      <c r="L23" s="48"/>
      <c r="M23" s="48"/>
      <c r="N23" s="50"/>
      <c r="O23" s="49"/>
      <c r="P23" s="49"/>
      <c r="Q23" s="49"/>
      <c r="R23" s="49"/>
      <c r="Z23" s="47"/>
      <c r="AA23" s="47"/>
    </row>
    <row r="24" spans="1:27" x14ac:dyDescent="0.25">
      <c r="A24" s="47"/>
      <c r="B24" s="47"/>
      <c r="C24" s="47"/>
      <c r="D24" s="47"/>
      <c r="E24" s="47"/>
      <c r="F24" s="47"/>
      <c r="G24" s="48"/>
      <c r="H24" s="48"/>
      <c r="I24" s="48"/>
      <c r="J24" s="48"/>
      <c r="K24" s="48"/>
      <c r="L24" s="48"/>
      <c r="M24" s="48"/>
      <c r="N24" s="49"/>
      <c r="O24" s="49"/>
      <c r="P24" s="49"/>
      <c r="Q24" s="49"/>
      <c r="R24" s="49"/>
      <c r="Z24" s="47"/>
      <c r="AA24" s="47"/>
    </row>
    <row r="25" spans="1:27" x14ac:dyDescent="0.25">
      <c r="A25" s="47"/>
      <c r="B25" s="47"/>
      <c r="C25" s="47"/>
      <c r="D25" s="47"/>
      <c r="E25" s="47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Z25" s="47"/>
      <c r="AA25" s="47"/>
    </row>
    <row r="26" spans="1:27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Z26" s="47"/>
      <c r="AA26" s="47"/>
    </row>
    <row r="27" spans="1:27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Z27" s="47"/>
      <c r="AA27" s="47"/>
    </row>
    <row r="28" spans="1:27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Z28" s="47"/>
      <c r="AA28" s="47"/>
    </row>
    <row r="29" spans="1:27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Z29" s="47"/>
      <c r="AA29" s="47"/>
    </row>
    <row r="30" spans="1:27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Z30" s="47"/>
      <c r="AA30" s="47"/>
    </row>
  </sheetData>
  <mergeCells count="27">
    <mergeCell ref="K2:V2"/>
    <mergeCell ref="C3:F3"/>
    <mergeCell ref="G3:J3"/>
    <mergeCell ref="K3:N3"/>
    <mergeCell ref="O3:R3"/>
    <mergeCell ref="S3:V3"/>
    <mergeCell ref="A2:A5"/>
    <mergeCell ref="B2:B5"/>
    <mergeCell ref="C2:J2"/>
    <mergeCell ref="C4:C5"/>
    <mergeCell ref="D4:F4"/>
    <mergeCell ref="G4:G5"/>
    <mergeCell ref="H4:J4"/>
    <mergeCell ref="P4:R4"/>
    <mergeCell ref="S4:S5"/>
    <mergeCell ref="T4:V4"/>
    <mergeCell ref="G7:G9"/>
    <mergeCell ref="H7:H9"/>
    <mergeCell ref="I7:I9"/>
    <mergeCell ref="J7:J9"/>
    <mergeCell ref="K7:K9"/>
    <mergeCell ref="N7:N9"/>
    <mergeCell ref="O4:O5"/>
    <mergeCell ref="L7:L9"/>
    <mergeCell ref="M7:M9"/>
    <mergeCell ref="K4:K5"/>
    <mergeCell ref="L4:N4"/>
  </mergeCell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workbookViewId="0">
      <selection activeCell="C8" sqref="C8:C10"/>
    </sheetView>
  </sheetViews>
  <sheetFormatPr defaultRowHeight="15" x14ac:dyDescent="0.25"/>
  <cols>
    <col min="1" max="1" width="6.28515625" style="70" customWidth="1"/>
    <col min="2" max="2" width="30.28515625" customWidth="1"/>
  </cols>
  <sheetData>
    <row r="1" spans="1:7" ht="15.75" x14ac:dyDescent="0.25">
      <c r="A1" s="18" t="s">
        <v>191</v>
      </c>
    </row>
    <row r="2" spans="1:7" ht="30" customHeight="1" x14ac:dyDescent="0.25">
      <c r="A2" s="622" t="s">
        <v>159</v>
      </c>
      <c r="B2" s="622" t="s">
        <v>190</v>
      </c>
      <c r="C2" s="622" t="s">
        <v>189</v>
      </c>
      <c r="D2" s="622"/>
      <c r="E2" s="622"/>
      <c r="F2" s="622"/>
      <c r="G2" s="622"/>
    </row>
    <row r="3" spans="1:7" ht="36" x14ac:dyDescent="0.25">
      <c r="A3" s="622"/>
      <c r="B3" s="622"/>
      <c r="C3" s="46" t="s">
        <v>188</v>
      </c>
      <c r="D3" s="622" t="s">
        <v>108</v>
      </c>
      <c r="E3" s="622" t="s">
        <v>187</v>
      </c>
      <c r="F3" s="622"/>
      <c r="G3" s="622"/>
    </row>
    <row r="4" spans="1:7" ht="36" x14ac:dyDescent="0.25">
      <c r="A4" s="622"/>
      <c r="B4" s="622"/>
      <c r="C4" s="46" t="s">
        <v>186</v>
      </c>
      <c r="D4" s="622"/>
      <c r="E4" s="46">
        <v>2016</v>
      </c>
      <c r="F4" s="46">
        <v>2017</v>
      </c>
      <c r="G4" s="46">
        <v>2018</v>
      </c>
    </row>
    <row r="5" spans="1:7" x14ac:dyDescent="0.25">
      <c r="A5" s="37">
        <v>1</v>
      </c>
      <c r="B5" s="37">
        <v>2</v>
      </c>
      <c r="C5" s="37">
        <v>3</v>
      </c>
      <c r="D5" s="37">
        <v>5</v>
      </c>
      <c r="E5" s="37">
        <v>6</v>
      </c>
      <c r="F5" s="37">
        <v>7</v>
      </c>
      <c r="G5" s="37">
        <v>8</v>
      </c>
    </row>
    <row r="6" spans="1:7" x14ac:dyDescent="0.25">
      <c r="A6" s="37" t="s">
        <v>185</v>
      </c>
      <c r="B6" s="77" t="s">
        <v>184</v>
      </c>
      <c r="C6" s="80">
        <v>31567.05</v>
      </c>
      <c r="D6" s="80">
        <v>31567.05</v>
      </c>
      <c r="E6" s="80">
        <f>E7+E10</f>
        <v>12433.970000000001</v>
      </c>
      <c r="F6" s="80">
        <f>F7+F10</f>
        <v>11298.439999999999</v>
      </c>
      <c r="G6" s="80">
        <f>G7+G10</f>
        <v>7834.6299999999992</v>
      </c>
    </row>
    <row r="7" spans="1:7" x14ac:dyDescent="0.25">
      <c r="A7" s="37" t="s">
        <v>61</v>
      </c>
      <c r="B7" s="79" t="s">
        <v>183</v>
      </c>
      <c r="C7" s="80">
        <v>19120.21</v>
      </c>
      <c r="D7" s="80">
        <v>19120.21</v>
      </c>
      <c r="E7" s="80">
        <f>E23</f>
        <v>7951.85</v>
      </c>
      <c r="F7" s="80">
        <f>F23</f>
        <v>6539.62</v>
      </c>
      <c r="G7" s="80">
        <f>G23</f>
        <v>4628.74</v>
      </c>
    </row>
    <row r="8" spans="1:7" ht="24" x14ac:dyDescent="0.25">
      <c r="A8" s="37" t="s">
        <v>63</v>
      </c>
      <c r="B8" s="79" t="s">
        <v>182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ht="24" x14ac:dyDescent="0.25">
      <c r="A9" s="37" t="s">
        <v>181</v>
      </c>
      <c r="B9" s="79" t="s">
        <v>180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ht="24" x14ac:dyDescent="0.25">
      <c r="A10" s="37" t="s">
        <v>179</v>
      </c>
      <c r="B10" s="79" t="s">
        <v>178</v>
      </c>
      <c r="C10" s="80">
        <v>12446.84</v>
      </c>
      <c r="D10" s="80">
        <v>12446.84</v>
      </c>
      <c r="E10" s="80">
        <f>E24</f>
        <v>4482.12</v>
      </c>
      <c r="F10" s="80">
        <f>F24</f>
        <v>4758.82</v>
      </c>
      <c r="G10" s="80">
        <f>G24</f>
        <v>3205.89</v>
      </c>
    </row>
    <row r="11" spans="1:7" x14ac:dyDescent="0.25">
      <c r="A11" s="37" t="s">
        <v>177</v>
      </c>
      <c r="B11" s="77" t="s">
        <v>176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37" t="s">
        <v>175</v>
      </c>
      <c r="B12" s="79" t="s">
        <v>174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37" t="s">
        <v>173</v>
      </c>
      <c r="B13" s="79" t="s">
        <v>172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5">
      <c r="A14" s="37" t="s">
        <v>171</v>
      </c>
      <c r="B14" s="79" t="s">
        <v>170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5">
      <c r="A15" s="37" t="s">
        <v>169</v>
      </c>
      <c r="B15" s="79" t="s">
        <v>168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24" x14ac:dyDescent="0.25">
      <c r="A16" s="37" t="s">
        <v>167</v>
      </c>
      <c r="B16" s="77" t="s">
        <v>166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78"/>
      <c r="B17" s="77" t="s">
        <v>165</v>
      </c>
      <c r="C17" s="76">
        <v>31567.05</v>
      </c>
      <c r="D17" s="76">
        <v>31567.05</v>
      </c>
      <c r="E17" s="76">
        <f>E6</f>
        <v>12433.970000000001</v>
      </c>
      <c r="F17" s="76">
        <f>F6</f>
        <v>11298.439999999999</v>
      </c>
      <c r="G17" s="76">
        <f>G6</f>
        <v>7834.6299999999992</v>
      </c>
    </row>
    <row r="20" spans="1:7" x14ac:dyDescent="0.25">
      <c r="B20" s="32" t="s">
        <v>70</v>
      </c>
    </row>
    <row r="22" spans="1:7" x14ac:dyDescent="0.25">
      <c r="B22" s="73" t="s">
        <v>164</v>
      </c>
      <c r="C22" s="73"/>
      <c r="D22" s="73"/>
      <c r="E22" s="73"/>
      <c r="F22" s="73"/>
      <c r="G22" s="73"/>
    </row>
    <row r="23" spans="1:7" x14ac:dyDescent="0.25">
      <c r="B23" s="75" t="s">
        <v>163</v>
      </c>
      <c r="C23" s="73"/>
      <c r="D23" s="72">
        <f>SUM(E23:G23)</f>
        <v>19120.21</v>
      </c>
      <c r="E23" s="72">
        <v>7951.85</v>
      </c>
      <c r="F23" s="72">
        <v>6539.62</v>
      </c>
      <c r="G23" s="72">
        <v>4628.74</v>
      </c>
    </row>
    <row r="24" spans="1:7" x14ac:dyDescent="0.25">
      <c r="B24" s="75" t="s">
        <v>162</v>
      </c>
      <c r="C24" s="73"/>
      <c r="D24" s="72">
        <f>SUM(E24:G24)</f>
        <v>12446.829999999998</v>
      </c>
      <c r="E24" s="72">
        <v>4482.12</v>
      </c>
      <c r="F24" s="72">
        <v>4758.82</v>
      </c>
      <c r="G24" s="72">
        <v>3205.89</v>
      </c>
    </row>
    <row r="25" spans="1:7" x14ac:dyDescent="0.25">
      <c r="B25" s="74" t="s">
        <v>161</v>
      </c>
      <c r="C25" s="73"/>
      <c r="D25" s="72">
        <f>SUM(E25:G25)</f>
        <v>31567.040000000001</v>
      </c>
      <c r="E25" s="71">
        <f>SUM(E23:E24)</f>
        <v>12433.970000000001</v>
      </c>
      <c r="F25" s="71">
        <f>SUM(F23:F24)</f>
        <v>11298.439999999999</v>
      </c>
      <c r="G25" s="71">
        <f>SUM(G23:G24)</f>
        <v>7834.6299999999992</v>
      </c>
    </row>
  </sheetData>
  <mergeCells count="5">
    <mergeCell ref="A2:A4"/>
    <mergeCell ref="B2:B4"/>
    <mergeCell ref="C2:G2"/>
    <mergeCell ref="D3:D4"/>
    <mergeCell ref="E3:G3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I24"/>
  <sheetViews>
    <sheetView view="pageBreakPreview" zoomScaleSheetLayoutView="100" workbookViewId="0">
      <selection sqref="A1:FI24"/>
    </sheetView>
  </sheetViews>
  <sheetFormatPr defaultColWidth="0.85546875" defaultRowHeight="12.75" customHeight="1" x14ac:dyDescent="0.2"/>
  <cols>
    <col min="1" max="16384" width="0.85546875" style="6"/>
  </cols>
  <sheetData>
    <row r="1" spans="1:165" s="1" customFormat="1" ht="10.5" customHeight="1" x14ac:dyDescent="0.2">
      <c r="FI1" s="2" t="s">
        <v>49</v>
      </c>
    </row>
    <row r="2" spans="1:165" s="3" customFormat="1" ht="12" x14ac:dyDescent="0.2"/>
    <row r="3" spans="1:165" s="3" customFormat="1" ht="12" x14ac:dyDescent="0.2"/>
    <row r="4" spans="1:165" s="1" customFormat="1" ht="12" x14ac:dyDescent="0.2">
      <c r="A4" s="405" t="s">
        <v>50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5"/>
      <c r="CP4" s="405"/>
      <c r="CQ4" s="405"/>
      <c r="CR4" s="405"/>
      <c r="CS4" s="405"/>
      <c r="CT4" s="405"/>
      <c r="CU4" s="405"/>
      <c r="CV4" s="405"/>
      <c r="CW4" s="405"/>
      <c r="CX4" s="405"/>
      <c r="CY4" s="405"/>
      <c r="CZ4" s="405"/>
      <c r="DA4" s="405"/>
      <c r="DB4" s="405"/>
      <c r="DC4" s="405"/>
      <c r="DD4" s="405"/>
      <c r="DE4" s="405"/>
      <c r="DF4" s="405"/>
      <c r="DG4" s="405"/>
      <c r="DH4" s="405"/>
      <c r="DI4" s="405"/>
      <c r="DJ4" s="405"/>
      <c r="DK4" s="405"/>
      <c r="DL4" s="405"/>
      <c r="DM4" s="405"/>
      <c r="DN4" s="405"/>
      <c r="DO4" s="405"/>
      <c r="DP4" s="405"/>
      <c r="DQ4" s="405"/>
      <c r="DR4" s="405"/>
      <c r="DS4" s="405"/>
      <c r="DT4" s="405"/>
      <c r="DU4" s="405"/>
      <c r="DV4" s="405"/>
      <c r="DW4" s="405"/>
      <c r="DX4" s="405"/>
      <c r="DY4" s="405"/>
      <c r="DZ4" s="405"/>
      <c r="EA4" s="405"/>
      <c r="EB4" s="405"/>
      <c r="EC4" s="405"/>
      <c r="ED4" s="405"/>
      <c r="EE4" s="405"/>
      <c r="EF4" s="405"/>
      <c r="EG4" s="405"/>
      <c r="EH4" s="405"/>
      <c r="EI4" s="405"/>
      <c r="EJ4" s="405"/>
      <c r="EK4" s="405"/>
      <c r="EL4" s="405"/>
      <c r="EM4" s="405"/>
      <c r="EN4" s="405"/>
      <c r="EO4" s="405"/>
      <c r="EP4" s="405"/>
      <c r="EQ4" s="405"/>
      <c r="ER4" s="405"/>
      <c r="ES4" s="405"/>
      <c r="ET4" s="405"/>
      <c r="EU4" s="405"/>
      <c r="EV4" s="405"/>
      <c r="EW4" s="405"/>
      <c r="EX4" s="405"/>
      <c r="EY4" s="405"/>
      <c r="EZ4" s="405"/>
      <c r="FA4" s="405"/>
      <c r="FB4" s="405"/>
      <c r="FC4" s="405"/>
      <c r="FD4" s="405"/>
      <c r="FE4" s="405"/>
      <c r="FF4" s="405"/>
      <c r="FG4" s="405"/>
      <c r="FH4" s="405"/>
      <c r="FI4" s="405"/>
    </row>
    <row r="5" spans="1:165" s="1" customFormat="1" ht="23.25" customHeight="1" x14ac:dyDescent="0.2">
      <c r="AW5" s="406" t="s">
        <v>506</v>
      </c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  <c r="DG5" s="406"/>
      <c r="DH5" s="406"/>
      <c r="DI5" s="406"/>
      <c r="DJ5" s="406"/>
      <c r="DK5" s="406"/>
      <c r="DL5" s="406"/>
      <c r="DM5" s="406"/>
      <c r="DN5" s="406"/>
      <c r="DO5" s="406"/>
      <c r="DP5" s="406"/>
      <c r="DQ5" s="406"/>
      <c r="DR5" s="406"/>
      <c r="DS5" s="406"/>
      <c r="DT5" s="406"/>
      <c r="DU5" s="406"/>
      <c r="DV5" s="406"/>
      <c r="DW5" s="406"/>
    </row>
    <row r="6" spans="1:165" ht="11.25" customHeight="1" x14ac:dyDescent="0.2">
      <c r="AW6" s="376" t="s">
        <v>2</v>
      </c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407"/>
      <c r="BQ6" s="407"/>
      <c r="BR6" s="407"/>
      <c r="BS6" s="407"/>
      <c r="BT6" s="407"/>
      <c r="BU6" s="407"/>
      <c r="BV6" s="407"/>
      <c r="BW6" s="407"/>
      <c r="BX6" s="376"/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6"/>
      <c r="CL6" s="376"/>
      <c r="CM6" s="376"/>
      <c r="CN6" s="376"/>
      <c r="CO6" s="376"/>
      <c r="CP6" s="376"/>
      <c r="CQ6" s="376"/>
      <c r="CR6" s="376"/>
      <c r="CS6" s="376"/>
      <c r="CT6" s="376"/>
      <c r="CU6" s="376"/>
      <c r="CV6" s="376"/>
      <c r="CW6" s="376"/>
      <c r="CX6" s="376"/>
      <c r="CY6" s="376"/>
      <c r="CZ6" s="376"/>
      <c r="DA6" s="376"/>
      <c r="DB6" s="376"/>
      <c r="DC6" s="376"/>
      <c r="DD6" s="376"/>
      <c r="DE6" s="376"/>
      <c r="DF6" s="376"/>
      <c r="DG6" s="376"/>
      <c r="DH6" s="376"/>
      <c r="DI6" s="376"/>
      <c r="DJ6" s="376"/>
      <c r="DK6" s="376"/>
      <c r="DL6" s="376"/>
      <c r="DM6" s="376"/>
      <c r="DN6" s="376"/>
      <c r="DO6" s="376"/>
      <c r="DP6" s="376"/>
      <c r="DQ6" s="376"/>
      <c r="DR6" s="376"/>
      <c r="DS6" s="376"/>
      <c r="DT6" s="376"/>
      <c r="DU6" s="376"/>
      <c r="DV6" s="376"/>
      <c r="DW6" s="376"/>
    </row>
    <row r="7" spans="1:165" s="1" customFormat="1" ht="12" x14ac:dyDescent="0.2">
      <c r="CE7" s="2" t="s">
        <v>51</v>
      </c>
      <c r="CF7" s="408" t="s">
        <v>512</v>
      </c>
      <c r="CG7" s="408"/>
      <c r="CH7" s="408"/>
      <c r="CI7" s="408"/>
      <c r="CJ7" s="408"/>
      <c r="CK7" s="408"/>
      <c r="CL7" s="408"/>
      <c r="CM7" s="408"/>
      <c r="CN7" s="1" t="s">
        <v>4</v>
      </c>
    </row>
    <row r="8" spans="1:165" s="3" customFormat="1" ht="12" x14ac:dyDescent="0.2"/>
    <row r="9" spans="1:165" s="12" customFormat="1" ht="13.5" customHeight="1" x14ac:dyDescent="0.2">
      <c r="A9" s="409" t="s">
        <v>5</v>
      </c>
      <c r="B9" s="410"/>
      <c r="C9" s="410"/>
      <c r="D9" s="410"/>
      <c r="E9" s="411"/>
      <c r="F9" s="418" t="s">
        <v>52</v>
      </c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20"/>
      <c r="AJ9" s="402" t="s">
        <v>53</v>
      </c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3"/>
      <c r="BW9" s="403"/>
      <c r="BX9" s="403"/>
      <c r="BY9" s="403"/>
      <c r="BZ9" s="403"/>
      <c r="CA9" s="403"/>
      <c r="CB9" s="403"/>
      <c r="CC9" s="403"/>
      <c r="CD9" s="403"/>
      <c r="CE9" s="403"/>
      <c r="CF9" s="403"/>
      <c r="CG9" s="403"/>
      <c r="CH9" s="403"/>
      <c r="CI9" s="404"/>
      <c r="CJ9" s="402" t="s">
        <v>54</v>
      </c>
      <c r="CK9" s="403"/>
      <c r="CL9" s="403"/>
      <c r="CM9" s="403"/>
      <c r="CN9" s="403"/>
      <c r="CO9" s="403"/>
      <c r="CP9" s="403"/>
      <c r="CQ9" s="403"/>
      <c r="CR9" s="403"/>
      <c r="CS9" s="403"/>
      <c r="CT9" s="403"/>
      <c r="CU9" s="403"/>
      <c r="CV9" s="403"/>
      <c r="CW9" s="403"/>
      <c r="CX9" s="403"/>
      <c r="CY9" s="403"/>
      <c r="CZ9" s="403"/>
      <c r="DA9" s="403"/>
      <c r="DB9" s="403"/>
      <c r="DC9" s="403"/>
      <c r="DD9" s="403"/>
      <c r="DE9" s="403"/>
      <c r="DF9" s="403"/>
      <c r="DG9" s="403"/>
      <c r="DH9" s="403"/>
      <c r="DI9" s="403"/>
      <c r="DJ9" s="403"/>
      <c r="DK9" s="403"/>
      <c r="DL9" s="403"/>
      <c r="DM9" s="403"/>
      <c r="DN9" s="403"/>
      <c r="DO9" s="403"/>
      <c r="DP9" s="403"/>
      <c r="DQ9" s="403"/>
      <c r="DR9" s="403"/>
      <c r="DS9" s="403"/>
      <c r="DT9" s="403"/>
      <c r="DU9" s="403"/>
      <c r="DV9" s="403"/>
      <c r="DW9" s="403"/>
      <c r="DX9" s="403"/>
      <c r="DY9" s="403"/>
      <c r="DZ9" s="403"/>
      <c r="EA9" s="403"/>
      <c r="EB9" s="403"/>
      <c r="EC9" s="403"/>
      <c r="ED9" s="403"/>
      <c r="EE9" s="403"/>
      <c r="EF9" s="403"/>
      <c r="EG9" s="403"/>
      <c r="EH9" s="403"/>
      <c r="EI9" s="403"/>
      <c r="EJ9" s="403"/>
      <c r="EK9" s="403"/>
      <c r="EL9" s="403"/>
      <c r="EM9" s="403"/>
      <c r="EN9" s="403"/>
      <c r="EO9" s="403"/>
      <c r="EP9" s="403"/>
      <c r="EQ9" s="403"/>
      <c r="ER9" s="403"/>
      <c r="ES9" s="403"/>
      <c r="ET9" s="403"/>
      <c r="EU9" s="403"/>
      <c r="EV9" s="403"/>
      <c r="EW9" s="403"/>
      <c r="EX9" s="403"/>
      <c r="EY9" s="403"/>
      <c r="EZ9" s="403"/>
      <c r="FA9" s="403"/>
      <c r="FB9" s="403"/>
      <c r="FC9" s="403"/>
      <c r="FD9" s="403"/>
      <c r="FE9" s="403"/>
      <c r="FF9" s="403"/>
      <c r="FG9" s="403"/>
      <c r="FH9" s="403"/>
      <c r="FI9" s="404"/>
    </row>
    <row r="10" spans="1:165" s="12" customFormat="1" ht="64.5" customHeight="1" x14ac:dyDescent="0.2">
      <c r="A10" s="412"/>
      <c r="B10" s="413"/>
      <c r="C10" s="413"/>
      <c r="D10" s="413"/>
      <c r="E10" s="414"/>
      <c r="F10" s="421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3"/>
      <c r="AJ10" s="427" t="s">
        <v>55</v>
      </c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8"/>
      <c r="BF10" s="428"/>
      <c r="BG10" s="428"/>
      <c r="BH10" s="428"/>
      <c r="BI10" s="429"/>
      <c r="BJ10" s="427" t="s">
        <v>56</v>
      </c>
      <c r="BK10" s="428"/>
      <c r="BL10" s="428"/>
      <c r="BM10" s="428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28"/>
      <c r="CF10" s="428"/>
      <c r="CG10" s="428"/>
      <c r="CH10" s="428"/>
      <c r="CI10" s="429"/>
      <c r="CJ10" s="427" t="s">
        <v>57</v>
      </c>
      <c r="CK10" s="428"/>
      <c r="CL10" s="428"/>
      <c r="CM10" s="428"/>
      <c r="CN10" s="428"/>
      <c r="CO10" s="428"/>
      <c r="CP10" s="428"/>
      <c r="CQ10" s="428"/>
      <c r="CR10" s="428"/>
      <c r="CS10" s="428"/>
      <c r="CT10" s="428"/>
      <c r="CU10" s="428"/>
      <c r="CV10" s="428"/>
      <c r="CW10" s="428"/>
      <c r="CX10" s="428"/>
      <c r="CY10" s="428"/>
      <c r="CZ10" s="428"/>
      <c r="DA10" s="428"/>
      <c r="DB10" s="428"/>
      <c r="DC10" s="428"/>
      <c r="DD10" s="428"/>
      <c r="DE10" s="428"/>
      <c r="DF10" s="428"/>
      <c r="DG10" s="428"/>
      <c r="DH10" s="428"/>
      <c r="DI10" s="429"/>
      <c r="DJ10" s="427" t="s">
        <v>58</v>
      </c>
      <c r="DK10" s="428"/>
      <c r="DL10" s="428"/>
      <c r="DM10" s="428"/>
      <c r="DN10" s="428"/>
      <c r="DO10" s="428"/>
      <c r="DP10" s="428"/>
      <c r="DQ10" s="428"/>
      <c r="DR10" s="428"/>
      <c r="DS10" s="428"/>
      <c r="DT10" s="428"/>
      <c r="DU10" s="428"/>
      <c r="DV10" s="428"/>
      <c r="DW10" s="428"/>
      <c r="DX10" s="428"/>
      <c r="DY10" s="428"/>
      <c r="DZ10" s="428"/>
      <c r="EA10" s="428"/>
      <c r="EB10" s="428"/>
      <c r="EC10" s="428"/>
      <c r="ED10" s="428"/>
      <c r="EE10" s="428"/>
      <c r="EF10" s="428"/>
      <c r="EG10" s="428"/>
      <c r="EH10" s="428"/>
      <c r="EI10" s="429"/>
      <c r="EJ10" s="427" t="s">
        <v>59</v>
      </c>
      <c r="EK10" s="428"/>
      <c r="EL10" s="428"/>
      <c r="EM10" s="428"/>
      <c r="EN10" s="428"/>
      <c r="EO10" s="428"/>
      <c r="EP10" s="428"/>
      <c r="EQ10" s="428"/>
      <c r="ER10" s="428"/>
      <c r="ES10" s="428"/>
      <c r="ET10" s="428"/>
      <c r="EU10" s="428"/>
      <c r="EV10" s="428"/>
      <c r="EW10" s="428"/>
      <c r="EX10" s="428"/>
      <c r="EY10" s="428"/>
      <c r="EZ10" s="428"/>
      <c r="FA10" s="428"/>
      <c r="FB10" s="428"/>
      <c r="FC10" s="428"/>
      <c r="FD10" s="428"/>
      <c r="FE10" s="428"/>
      <c r="FF10" s="428"/>
      <c r="FG10" s="428"/>
      <c r="FH10" s="428"/>
      <c r="FI10" s="429"/>
    </row>
    <row r="11" spans="1:165" s="5" customFormat="1" ht="13.5" customHeight="1" x14ac:dyDescent="0.2">
      <c r="A11" s="415"/>
      <c r="B11" s="416"/>
      <c r="C11" s="416"/>
      <c r="D11" s="416"/>
      <c r="E11" s="417"/>
      <c r="F11" s="424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6"/>
      <c r="AJ11" s="402" t="s">
        <v>11</v>
      </c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4"/>
      <c r="AW11" s="402" t="s">
        <v>12</v>
      </c>
      <c r="AX11" s="403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4"/>
      <c r="BJ11" s="402" t="s">
        <v>11</v>
      </c>
      <c r="BK11" s="403"/>
      <c r="BL11" s="403"/>
      <c r="BM11" s="403"/>
      <c r="BN11" s="403"/>
      <c r="BO11" s="403"/>
      <c r="BP11" s="403"/>
      <c r="BQ11" s="403"/>
      <c r="BR11" s="403"/>
      <c r="BS11" s="403"/>
      <c r="BT11" s="403"/>
      <c r="BU11" s="403"/>
      <c r="BV11" s="404"/>
      <c r="BW11" s="402" t="s">
        <v>12</v>
      </c>
      <c r="BX11" s="403"/>
      <c r="BY11" s="403"/>
      <c r="BZ11" s="403"/>
      <c r="CA11" s="403"/>
      <c r="CB11" s="403"/>
      <c r="CC11" s="403"/>
      <c r="CD11" s="403"/>
      <c r="CE11" s="403"/>
      <c r="CF11" s="403"/>
      <c r="CG11" s="403"/>
      <c r="CH11" s="403"/>
      <c r="CI11" s="404"/>
      <c r="CJ11" s="402" t="s">
        <v>11</v>
      </c>
      <c r="CK11" s="403"/>
      <c r="CL11" s="403"/>
      <c r="CM11" s="403"/>
      <c r="CN11" s="403"/>
      <c r="CO11" s="403"/>
      <c r="CP11" s="403"/>
      <c r="CQ11" s="403"/>
      <c r="CR11" s="403"/>
      <c r="CS11" s="403"/>
      <c r="CT11" s="403"/>
      <c r="CU11" s="403"/>
      <c r="CV11" s="404"/>
      <c r="CW11" s="402" t="s">
        <v>12</v>
      </c>
      <c r="CX11" s="403"/>
      <c r="CY11" s="403"/>
      <c r="CZ11" s="403"/>
      <c r="DA11" s="403"/>
      <c r="DB11" s="403"/>
      <c r="DC11" s="403"/>
      <c r="DD11" s="403"/>
      <c r="DE11" s="403"/>
      <c r="DF11" s="403"/>
      <c r="DG11" s="403"/>
      <c r="DH11" s="403"/>
      <c r="DI11" s="404"/>
      <c r="DJ11" s="402" t="s">
        <v>11</v>
      </c>
      <c r="DK11" s="403"/>
      <c r="DL11" s="403"/>
      <c r="DM11" s="403"/>
      <c r="DN11" s="403"/>
      <c r="DO11" s="403"/>
      <c r="DP11" s="403"/>
      <c r="DQ11" s="403"/>
      <c r="DR11" s="403"/>
      <c r="DS11" s="403"/>
      <c r="DT11" s="403"/>
      <c r="DU11" s="403"/>
      <c r="DV11" s="404"/>
      <c r="DW11" s="402" t="s">
        <v>12</v>
      </c>
      <c r="DX11" s="403"/>
      <c r="DY11" s="403"/>
      <c r="DZ11" s="403"/>
      <c r="EA11" s="403"/>
      <c r="EB11" s="403"/>
      <c r="EC11" s="403"/>
      <c r="ED11" s="403"/>
      <c r="EE11" s="403"/>
      <c r="EF11" s="403"/>
      <c r="EG11" s="403"/>
      <c r="EH11" s="403"/>
      <c r="EI11" s="404"/>
      <c r="EJ11" s="402" t="s">
        <v>11</v>
      </c>
      <c r="EK11" s="403"/>
      <c r="EL11" s="403"/>
      <c r="EM11" s="403"/>
      <c r="EN11" s="403"/>
      <c r="EO11" s="403"/>
      <c r="EP11" s="403"/>
      <c r="EQ11" s="403"/>
      <c r="ER11" s="403"/>
      <c r="ES11" s="403"/>
      <c r="ET11" s="403"/>
      <c r="EU11" s="403"/>
      <c r="EV11" s="404"/>
      <c r="EW11" s="402" t="s">
        <v>12</v>
      </c>
      <c r="EX11" s="403"/>
      <c r="EY11" s="403"/>
      <c r="EZ11" s="403"/>
      <c r="FA11" s="403"/>
      <c r="FB11" s="403"/>
      <c r="FC11" s="403"/>
      <c r="FD11" s="403"/>
      <c r="FE11" s="403"/>
      <c r="FF11" s="403"/>
      <c r="FG11" s="403"/>
      <c r="FH11" s="403"/>
      <c r="FI11" s="404"/>
    </row>
    <row r="12" spans="1:165" s="5" customFormat="1" ht="10.5" x14ac:dyDescent="0.2">
      <c r="A12" s="399">
        <v>1</v>
      </c>
      <c r="B12" s="400"/>
      <c r="C12" s="400"/>
      <c r="D12" s="400"/>
      <c r="E12" s="401"/>
      <c r="F12" s="399">
        <v>2</v>
      </c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1"/>
      <c r="AJ12" s="399">
        <v>3</v>
      </c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1"/>
      <c r="AW12" s="399">
        <v>4</v>
      </c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1"/>
      <c r="BJ12" s="399">
        <v>5</v>
      </c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1"/>
      <c r="BW12" s="399">
        <v>6</v>
      </c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  <c r="CI12" s="401"/>
      <c r="CJ12" s="399">
        <v>7</v>
      </c>
      <c r="CK12" s="400"/>
      <c r="CL12" s="400"/>
      <c r="CM12" s="400"/>
      <c r="CN12" s="400"/>
      <c r="CO12" s="400"/>
      <c r="CP12" s="400"/>
      <c r="CQ12" s="400"/>
      <c r="CR12" s="400"/>
      <c r="CS12" s="400"/>
      <c r="CT12" s="400"/>
      <c r="CU12" s="400"/>
      <c r="CV12" s="401"/>
      <c r="CW12" s="399">
        <v>8</v>
      </c>
      <c r="CX12" s="400"/>
      <c r="CY12" s="400"/>
      <c r="CZ12" s="400"/>
      <c r="DA12" s="400"/>
      <c r="DB12" s="400"/>
      <c r="DC12" s="400"/>
      <c r="DD12" s="400"/>
      <c r="DE12" s="400"/>
      <c r="DF12" s="400"/>
      <c r="DG12" s="400"/>
      <c r="DH12" s="400"/>
      <c r="DI12" s="401"/>
      <c r="DJ12" s="399">
        <v>9</v>
      </c>
      <c r="DK12" s="400"/>
      <c r="DL12" s="400"/>
      <c r="DM12" s="400"/>
      <c r="DN12" s="400"/>
      <c r="DO12" s="400"/>
      <c r="DP12" s="400"/>
      <c r="DQ12" s="400"/>
      <c r="DR12" s="400"/>
      <c r="DS12" s="400"/>
      <c r="DT12" s="400"/>
      <c r="DU12" s="400"/>
      <c r="DV12" s="401"/>
      <c r="DW12" s="399">
        <v>10</v>
      </c>
      <c r="DX12" s="400"/>
      <c r="DY12" s="400"/>
      <c r="DZ12" s="400"/>
      <c r="EA12" s="400"/>
      <c r="EB12" s="400"/>
      <c r="EC12" s="400"/>
      <c r="ED12" s="400"/>
      <c r="EE12" s="400"/>
      <c r="EF12" s="400"/>
      <c r="EG12" s="400"/>
      <c r="EH12" s="400"/>
      <c r="EI12" s="401"/>
      <c r="EJ12" s="399">
        <v>11</v>
      </c>
      <c r="EK12" s="400"/>
      <c r="EL12" s="400"/>
      <c r="EM12" s="400"/>
      <c r="EN12" s="400"/>
      <c r="EO12" s="400"/>
      <c r="EP12" s="400"/>
      <c r="EQ12" s="400"/>
      <c r="ER12" s="400"/>
      <c r="ES12" s="400"/>
      <c r="ET12" s="400"/>
      <c r="EU12" s="400"/>
      <c r="EV12" s="401"/>
      <c r="EW12" s="399">
        <v>12</v>
      </c>
      <c r="EX12" s="400"/>
      <c r="EY12" s="400"/>
      <c r="EZ12" s="400"/>
      <c r="FA12" s="400"/>
      <c r="FB12" s="400"/>
      <c r="FC12" s="400"/>
      <c r="FD12" s="400"/>
      <c r="FE12" s="400"/>
      <c r="FF12" s="400"/>
      <c r="FG12" s="400"/>
      <c r="FH12" s="400"/>
      <c r="FI12" s="401"/>
    </row>
    <row r="13" spans="1:165" s="5" customFormat="1" ht="10.5" x14ac:dyDescent="0.2">
      <c r="A13" s="383" t="s">
        <v>60</v>
      </c>
      <c r="B13" s="384"/>
      <c r="C13" s="384"/>
      <c r="D13" s="384"/>
      <c r="E13" s="385"/>
      <c r="F13" s="386" t="str">
        <f>'4-ИП ТС'!B7</f>
        <v>Тепловые сети, в .т.ч.:</v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8"/>
      <c r="AJ13" s="378">
        <v>0</v>
      </c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80"/>
      <c r="AW13" s="378">
        <f>'4-ИП ТС'!D7</f>
        <v>0</v>
      </c>
      <c r="AX13" s="379"/>
      <c r="AY13" s="379"/>
      <c r="AZ13" s="379"/>
      <c r="BA13" s="379"/>
      <c r="BB13" s="379"/>
      <c r="BC13" s="379"/>
      <c r="BD13" s="379"/>
      <c r="BE13" s="379"/>
      <c r="BF13" s="379"/>
      <c r="BG13" s="379"/>
      <c r="BH13" s="379"/>
      <c r="BI13" s="380"/>
      <c r="BJ13" s="383" t="s">
        <v>62</v>
      </c>
      <c r="BK13" s="384"/>
      <c r="BL13" s="384"/>
      <c r="BM13" s="384"/>
      <c r="BN13" s="384"/>
      <c r="BO13" s="384"/>
      <c r="BP13" s="384"/>
      <c r="BQ13" s="384"/>
      <c r="BR13" s="384"/>
      <c r="BS13" s="384"/>
      <c r="BT13" s="384"/>
      <c r="BU13" s="384"/>
      <c r="BV13" s="385"/>
      <c r="BW13" s="383" t="s">
        <v>62</v>
      </c>
      <c r="BX13" s="384"/>
      <c r="BY13" s="384"/>
      <c r="BZ13" s="384"/>
      <c r="CA13" s="384"/>
      <c r="CB13" s="384"/>
      <c r="CC13" s="384"/>
      <c r="CD13" s="384"/>
      <c r="CE13" s="384"/>
      <c r="CF13" s="384"/>
      <c r="CG13" s="384"/>
      <c r="CH13" s="384"/>
      <c r="CI13" s="385"/>
      <c r="CJ13" s="383" t="s">
        <v>62</v>
      </c>
      <c r="CK13" s="384"/>
      <c r="CL13" s="384"/>
      <c r="CM13" s="384"/>
      <c r="CN13" s="384"/>
      <c r="CO13" s="384"/>
      <c r="CP13" s="384"/>
      <c r="CQ13" s="384"/>
      <c r="CR13" s="384"/>
      <c r="CS13" s="384"/>
      <c r="CT13" s="384"/>
      <c r="CU13" s="384"/>
      <c r="CV13" s="385"/>
      <c r="CW13" s="383" t="s">
        <v>62</v>
      </c>
      <c r="CX13" s="384"/>
      <c r="CY13" s="384"/>
      <c r="CZ13" s="384"/>
      <c r="DA13" s="384"/>
      <c r="DB13" s="384"/>
      <c r="DC13" s="384"/>
      <c r="DD13" s="384"/>
      <c r="DE13" s="384"/>
      <c r="DF13" s="384"/>
      <c r="DG13" s="384"/>
      <c r="DH13" s="384"/>
      <c r="DI13" s="385"/>
      <c r="DJ13" s="398">
        <f>'4-ИП ТС'!Q7</f>
        <v>1.7706424116661865</v>
      </c>
      <c r="DK13" s="379"/>
      <c r="DL13" s="379"/>
      <c r="DM13" s="379"/>
      <c r="DN13" s="379"/>
      <c r="DO13" s="379"/>
      <c r="DP13" s="379"/>
      <c r="DQ13" s="379"/>
      <c r="DR13" s="379"/>
      <c r="DS13" s="379"/>
      <c r="DT13" s="379"/>
      <c r="DU13" s="379"/>
      <c r="DV13" s="380"/>
      <c r="DW13" s="398">
        <f>[23]ПланВВодаОбъектов_28.10.15!$AJ$298</f>
        <v>0.77437604749983158</v>
      </c>
      <c r="DX13" s="379"/>
      <c r="DY13" s="379"/>
      <c r="DZ13" s="379"/>
      <c r="EA13" s="379"/>
      <c r="EB13" s="379"/>
      <c r="EC13" s="379"/>
      <c r="ED13" s="379"/>
      <c r="EE13" s="379"/>
      <c r="EF13" s="379"/>
      <c r="EG13" s="379"/>
      <c r="EH13" s="379"/>
      <c r="EI13" s="380"/>
      <c r="EJ13" s="392">
        <f>'4ИП-ТС_z'!AB14</f>
        <v>1893.0752271277584</v>
      </c>
      <c r="EK13" s="393"/>
      <c r="EL13" s="393"/>
      <c r="EM13" s="393"/>
      <c r="EN13" s="393"/>
      <c r="EO13" s="393"/>
      <c r="EP13" s="393"/>
      <c r="EQ13" s="393"/>
      <c r="ER13" s="393"/>
      <c r="ES13" s="393"/>
      <c r="ET13" s="393"/>
      <c r="EU13" s="393"/>
      <c r="EV13" s="394"/>
      <c r="EW13" s="392">
        <f>'[24]Баланс 19'!$M$11</f>
        <v>1591.9166499081975</v>
      </c>
      <c r="EX13" s="393"/>
      <c r="EY13" s="393"/>
      <c r="EZ13" s="393"/>
      <c r="FA13" s="393"/>
      <c r="FB13" s="393"/>
      <c r="FC13" s="393"/>
      <c r="FD13" s="393"/>
      <c r="FE13" s="393"/>
      <c r="FF13" s="393"/>
      <c r="FG13" s="393"/>
      <c r="FH13" s="393"/>
      <c r="FI13" s="394"/>
    </row>
    <row r="14" spans="1:165" s="5" customFormat="1" ht="33.75" customHeight="1" x14ac:dyDescent="0.2">
      <c r="A14" s="383" t="s">
        <v>61</v>
      </c>
      <c r="B14" s="384"/>
      <c r="C14" s="384"/>
      <c r="D14" s="384"/>
      <c r="E14" s="385"/>
      <c r="F14" s="395" t="str">
        <f>'4-ИП ТС'!B8</f>
        <v>магистральные сети</v>
      </c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7"/>
      <c r="AJ14" s="378">
        <f>'4-ИП ТС'!C8</f>
        <v>0</v>
      </c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80"/>
      <c r="AW14" s="378">
        <f>'4-ИП ТС'!D8</f>
        <v>0</v>
      </c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80"/>
      <c r="BJ14" s="383" t="s">
        <v>62</v>
      </c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5"/>
      <c r="BW14" s="383" t="s">
        <v>62</v>
      </c>
      <c r="BX14" s="384"/>
      <c r="BY14" s="384"/>
      <c r="BZ14" s="384"/>
      <c r="CA14" s="384"/>
      <c r="CB14" s="384"/>
      <c r="CC14" s="384"/>
      <c r="CD14" s="384"/>
      <c r="CE14" s="384"/>
      <c r="CF14" s="384"/>
      <c r="CG14" s="384"/>
      <c r="CH14" s="384"/>
      <c r="CI14" s="385"/>
      <c r="CJ14" s="383" t="s">
        <v>62</v>
      </c>
      <c r="CK14" s="384"/>
      <c r="CL14" s="384"/>
      <c r="CM14" s="384"/>
      <c r="CN14" s="384"/>
      <c r="CO14" s="384"/>
      <c r="CP14" s="384"/>
      <c r="CQ14" s="384"/>
      <c r="CR14" s="384"/>
      <c r="CS14" s="384"/>
      <c r="CT14" s="384"/>
      <c r="CU14" s="384"/>
      <c r="CV14" s="385"/>
      <c r="CW14" s="383" t="s">
        <v>62</v>
      </c>
      <c r="CX14" s="384"/>
      <c r="CY14" s="384"/>
      <c r="CZ14" s="384"/>
      <c r="DA14" s="384"/>
      <c r="DB14" s="384"/>
      <c r="DC14" s="384"/>
      <c r="DD14" s="384"/>
      <c r="DE14" s="384"/>
      <c r="DF14" s="384"/>
      <c r="DG14" s="384"/>
      <c r="DH14" s="384"/>
      <c r="DI14" s="385"/>
      <c r="DJ14" s="398">
        <f>'4-ИП ТС'!Q8</f>
        <v>1.7850693414516352</v>
      </c>
      <c r="DK14" s="379"/>
      <c r="DL14" s="379"/>
      <c r="DM14" s="379"/>
      <c r="DN14" s="379"/>
      <c r="DO14" s="379"/>
      <c r="DP14" s="379"/>
      <c r="DQ14" s="379"/>
      <c r="DR14" s="379"/>
      <c r="DS14" s="379"/>
      <c r="DT14" s="379"/>
      <c r="DU14" s="379"/>
      <c r="DV14" s="380"/>
      <c r="DW14" s="389">
        <f>[23]ПланВВодаОбъектов_28.10.15!$AJ$299</f>
        <v>0.75889547404544866</v>
      </c>
      <c r="DX14" s="390"/>
      <c r="DY14" s="390"/>
      <c r="DZ14" s="390"/>
      <c r="EA14" s="390"/>
      <c r="EB14" s="390"/>
      <c r="EC14" s="390"/>
      <c r="ED14" s="390"/>
      <c r="EE14" s="390"/>
      <c r="EF14" s="390"/>
      <c r="EG14" s="390"/>
      <c r="EH14" s="390"/>
      <c r="EI14" s="391"/>
      <c r="EJ14" s="392">
        <f>EJ13-EJ15</f>
        <v>1820.7442271277584</v>
      </c>
      <c r="EK14" s="393"/>
      <c r="EL14" s="393"/>
      <c r="EM14" s="393"/>
      <c r="EN14" s="393"/>
      <c r="EO14" s="393"/>
      <c r="EP14" s="393"/>
      <c r="EQ14" s="393"/>
      <c r="ER14" s="393"/>
      <c r="ES14" s="393"/>
      <c r="ET14" s="393"/>
      <c r="EU14" s="393"/>
      <c r="EV14" s="394"/>
      <c r="EW14" s="392">
        <f>EW13-EW15</f>
        <v>1519.5856499081976</v>
      </c>
      <c r="EX14" s="393"/>
      <c r="EY14" s="393"/>
      <c r="EZ14" s="393"/>
      <c r="FA14" s="393"/>
      <c r="FB14" s="393"/>
      <c r="FC14" s="393"/>
      <c r="FD14" s="393"/>
      <c r="FE14" s="393"/>
      <c r="FF14" s="393"/>
      <c r="FG14" s="393"/>
      <c r="FH14" s="393"/>
      <c r="FI14" s="394"/>
    </row>
    <row r="15" spans="1:165" s="5" customFormat="1" ht="10.5" x14ac:dyDescent="0.2">
      <c r="A15" s="383" t="s">
        <v>63</v>
      </c>
      <c r="B15" s="384"/>
      <c r="C15" s="384"/>
      <c r="D15" s="384"/>
      <c r="E15" s="385"/>
      <c r="F15" s="395" t="str">
        <f>'4-ИП ТС'!B9</f>
        <v>разводящие сети</v>
      </c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7"/>
      <c r="AJ15" s="378">
        <f>'4-ИП ТС'!C9</f>
        <v>0</v>
      </c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80"/>
      <c r="AW15" s="378">
        <f>'4-ИП ТС'!D9</f>
        <v>0</v>
      </c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80"/>
      <c r="BJ15" s="383" t="s">
        <v>62</v>
      </c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5"/>
      <c r="BW15" s="383" t="s">
        <v>62</v>
      </c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5"/>
      <c r="CJ15" s="383" t="s">
        <v>62</v>
      </c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5"/>
      <c r="CW15" s="383" t="s">
        <v>62</v>
      </c>
      <c r="CX15" s="384"/>
      <c r="CY15" s="384"/>
      <c r="CZ15" s="384"/>
      <c r="DA15" s="384"/>
      <c r="DB15" s="384"/>
      <c r="DC15" s="384"/>
      <c r="DD15" s="384"/>
      <c r="DE15" s="384"/>
      <c r="DF15" s="384"/>
      <c r="DG15" s="384"/>
      <c r="DH15" s="384"/>
      <c r="DI15" s="385"/>
      <c r="DJ15" s="398">
        <f>'4-ИП ТС'!Q9</f>
        <v>1.2900585003923806</v>
      </c>
      <c r="DK15" s="379"/>
      <c r="DL15" s="379"/>
      <c r="DM15" s="379"/>
      <c r="DN15" s="379"/>
      <c r="DO15" s="379"/>
      <c r="DP15" s="379"/>
      <c r="DQ15" s="379"/>
      <c r="DR15" s="379"/>
      <c r="DS15" s="379"/>
      <c r="DT15" s="379"/>
      <c r="DU15" s="379"/>
      <c r="DV15" s="380"/>
      <c r="DW15" s="398">
        <f>[23]ПланВВодаОбъектов_28.10.15!$AJ$300</f>
        <v>1.2900585003923806</v>
      </c>
      <c r="DX15" s="379"/>
      <c r="DY15" s="379"/>
      <c r="DZ15" s="379"/>
      <c r="EA15" s="379"/>
      <c r="EB15" s="379"/>
      <c r="EC15" s="379"/>
      <c r="ED15" s="379"/>
      <c r="EE15" s="379"/>
      <c r="EF15" s="379"/>
      <c r="EG15" s="379"/>
      <c r="EH15" s="379"/>
      <c r="EI15" s="380"/>
      <c r="EJ15" s="392">
        <f>'4-ИП ТС'!U9</f>
        <v>72.331000000000003</v>
      </c>
      <c r="EK15" s="393"/>
      <c r="EL15" s="393"/>
      <c r="EM15" s="393"/>
      <c r="EN15" s="393"/>
      <c r="EO15" s="393"/>
      <c r="EP15" s="393"/>
      <c r="EQ15" s="393"/>
      <c r="ER15" s="393"/>
      <c r="ES15" s="393"/>
      <c r="ET15" s="393"/>
      <c r="EU15" s="393"/>
      <c r="EV15" s="394"/>
      <c r="EW15" s="392">
        <f>EJ15</f>
        <v>72.331000000000003</v>
      </c>
      <c r="EX15" s="393"/>
      <c r="EY15" s="393"/>
      <c r="EZ15" s="393"/>
      <c r="FA15" s="393"/>
      <c r="FB15" s="393"/>
      <c r="FC15" s="393"/>
      <c r="FD15" s="393"/>
      <c r="FE15" s="393"/>
      <c r="FF15" s="393"/>
      <c r="FG15" s="393"/>
      <c r="FH15" s="393"/>
      <c r="FI15" s="394"/>
    </row>
    <row r="16" spans="1:165" s="5" customFormat="1" ht="10.5" x14ac:dyDescent="0.2">
      <c r="A16" s="383"/>
      <c r="B16" s="384"/>
      <c r="C16" s="384"/>
      <c r="D16" s="384"/>
      <c r="E16" s="385"/>
      <c r="F16" s="386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8"/>
      <c r="AJ16" s="378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80"/>
      <c r="AW16" s="378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80"/>
      <c r="BJ16" s="378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80"/>
      <c r="BW16" s="378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80"/>
      <c r="CJ16" s="378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80"/>
      <c r="CW16" s="378"/>
      <c r="CX16" s="379"/>
      <c r="CY16" s="379"/>
      <c r="CZ16" s="379"/>
      <c r="DA16" s="379"/>
      <c r="DB16" s="379"/>
      <c r="DC16" s="379"/>
      <c r="DD16" s="379"/>
      <c r="DE16" s="379"/>
      <c r="DF16" s="379"/>
      <c r="DG16" s="379"/>
      <c r="DH16" s="379"/>
      <c r="DI16" s="380"/>
      <c r="DJ16" s="378"/>
      <c r="DK16" s="379"/>
      <c r="DL16" s="379"/>
      <c r="DM16" s="379"/>
      <c r="DN16" s="379"/>
      <c r="DO16" s="379"/>
      <c r="DP16" s="379"/>
      <c r="DQ16" s="379"/>
      <c r="DR16" s="379"/>
      <c r="DS16" s="379"/>
      <c r="DT16" s="379"/>
      <c r="DU16" s="379"/>
      <c r="DV16" s="380"/>
      <c r="DW16" s="378"/>
      <c r="DX16" s="379"/>
      <c r="DY16" s="379"/>
      <c r="DZ16" s="379"/>
      <c r="EA16" s="379"/>
      <c r="EB16" s="379"/>
      <c r="EC16" s="379"/>
      <c r="ED16" s="379"/>
      <c r="EE16" s="379"/>
      <c r="EF16" s="379"/>
      <c r="EG16" s="379"/>
      <c r="EH16" s="379"/>
      <c r="EI16" s="380"/>
      <c r="EJ16" s="378"/>
      <c r="EK16" s="379"/>
      <c r="EL16" s="379"/>
      <c r="EM16" s="379"/>
      <c r="EN16" s="379"/>
      <c r="EO16" s="379"/>
      <c r="EP16" s="379"/>
      <c r="EQ16" s="379"/>
      <c r="ER16" s="379"/>
      <c r="ES16" s="379"/>
      <c r="ET16" s="379"/>
      <c r="EU16" s="379"/>
      <c r="EV16" s="380"/>
      <c r="EW16" s="378"/>
      <c r="EX16" s="379"/>
      <c r="EY16" s="379"/>
      <c r="EZ16" s="379"/>
      <c r="FA16" s="379"/>
      <c r="FB16" s="379"/>
      <c r="FC16" s="379"/>
      <c r="FD16" s="379"/>
      <c r="FE16" s="379"/>
      <c r="FF16" s="379"/>
      <c r="FG16" s="379"/>
      <c r="FH16" s="379"/>
      <c r="FI16" s="380"/>
    </row>
    <row r="18" spans="1:120" s="1" customFormat="1" ht="12" x14ac:dyDescent="0.2">
      <c r="A18" s="1" t="s">
        <v>45</v>
      </c>
      <c r="AU18" s="11"/>
      <c r="AV18" s="11"/>
      <c r="AW18" s="11"/>
      <c r="AX18" s="381" t="s">
        <v>46</v>
      </c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 s="381"/>
      <c r="BR18" s="381"/>
      <c r="BS18" s="381"/>
      <c r="BT18" s="381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11"/>
    </row>
    <row r="19" spans="1:120" s="3" customFormat="1" ht="12.75" customHeight="1" x14ac:dyDescent="0.2">
      <c r="A19" s="3" t="s">
        <v>47</v>
      </c>
      <c r="AX19" s="376" t="s">
        <v>48</v>
      </c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376"/>
      <c r="BW19" s="376"/>
      <c r="BX19" s="376"/>
      <c r="BY19" s="376"/>
      <c r="BZ19" s="376"/>
      <c r="CA19" s="376"/>
      <c r="CB19" s="376"/>
      <c r="CC19" s="376"/>
      <c r="CD19" s="376"/>
      <c r="CE19" s="376"/>
      <c r="CF19" s="376"/>
    </row>
    <row r="20" spans="1:120" s="3" customFormat="1" ht="12.75" customHeight="1" x14ac:dyDescent="0.2">
      <c r="N20" s="382" t="s">
        <v>397</v>
      </c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X20" s="381" t="s">
        <v>64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  <c r="BS20" s="381"/>
      <c r="BT20" s="38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1"/>
      <c r="CF20" s="381"/>
      <c r="CH20" s="377" t="s">
        <v>65</v>
      </c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  <c r="DN20" s="377"/>
      <c r="DO20" s="377"/>
      <c r="DP20" s="377"/>
    </row>
    <row r="21" spans="1:120" s="3" customFormat="1" ht="12.75" customHeight="1" x14ac:dyDescent="0.2">
      <c r="N21" s="376" t="s">
        <v>66</v>
      </c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X21" s="376" t="s">
        <v>48</v>
      </c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H21" s="376" t="s">
        <v>67</v>
      </c>
      <c r="CI21" s="376"/>
      <c r="CJ21" s="376"/>
      <c r="CK21" s="376"/>
      <c r="CL21" s="376"/>
      <c r="CM21" s="376"/>
      <c r="CN21" s="376"/>
      <c r="CO21" s="376"/>
      <c r="CP21" s="376"/>
      <c r="CQ21" s="376"/>
      <c r="CR21" s="376"/>
      <c r="CS21" s="376"/>
      <c r="CT21" s="376"/>
      <c r="CU21" s="376"/>
      <c r="CV21" s="376"/>
      <c r="CW21" s="376"/>
      <c r="CX21" s="376"/>
      <c r="CY21" s="376"/>
      <c r="CZ21" s="376"/>
      <c r="DA21" s="376"/>
      <c r="DB21" s="376"/>
      <c r="DC21" s="376"/>
      <c r="DD21" s="376"/>
      <c r="DE21" s="376"/>
      <c r="DF21" s="376"/>
      <c r="DG21" s="376"/>
      <c r="DH21" s="376"/>
      <c r="DI21" s="376"/>
      <c r="DJ21" s="376"/>
      <c r="DK21" s="376"/>
      <c r="DL21" s="376"/>
      <c r="DM21" s="376"/>
      <c r="DN21" s="376"/>
      <c r="DO21" s="376"/>
      <c r="DP21" s="376"/>
    </row>
    <row r="22" spans="1:120" s="3" customFormat="1" ht="12.75" customHeight="1" x14ac:dyDescent="0.2">
      <c r="CH22" s="377" t="s">
        <v>68</v>
      </c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377"/>
      <c r="CY22" s="377"/>
      <c r="CZ22" s="377"/>
      <c r="DA22" s="377"/>
      <c r="DB22" s="377"/>
      <c r="DC22" s="377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</row>
    <row r="23" spans="1:120" s="3" customFormat="1" ht="12.75" customHeight="1" x14ac:dyDescent="0.2">
      <c r="CH23" s="376" t="s">
        <v>69</v>
      </c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</row>
    <row r="24" spans="1:120" ht="12.75" customHeight="1" x14ac:dyDescent="0.2">
      <c r="C24" s="6">
        <v>20</v>
      </c>
    </row>
  </sheetData>
  <mergeCells count="93">
    <mergeCell ref="AJ11:AV11"/>
    <mergeCell ref="AW11:BI11"/>
    <mergeCell ref="BJ11:BV11"/>
    <mergeCell ref="CW11:DI11"/>
    <mergeCell ref="DJ11:DV11"/>
    <mergeCell ref="DW11:EI11"/>
    <mergeCell ref="A4:FI4"/>
    <mergeCell ref="AW5:DW5"/>
    <mergeCell ref="AW6:DW6"/>
    <mergeCell ref="CF7:CM7"/>
    <mergeCell ref="A9:E11"/>
    <mergeCell ref="F9:AI11"/>
    <mergeCell ref="AJ9:CI9"/>
    <mergeCell ref="CJ9:FI9"/>
    <mergeCell ref="AJ10:BI10"/>
    <mergeCell ref="BJ10:CI10"/>
    <mergeCell ref="CJ10:DI10"/>
    <mergeCell ref="DJ10:EI10"/>
    <mergeCell ref="EJ10:FI10"/>
    <mergeCell ref="EJ11:EV11"/>
    <mergeCell ref="EW11:FI11"/>
    <mergeCell ref="DW12:EI12"/>
    <mergeCell ref="A12:E12"/>
    <mergeCell ref="F12:AI12"/>
    <mergeCell ref="AJ12:AV12"/>
    <mergeCell ref="AW12:BI12"/>
    <mergeCell ref="BJ12:BV12"/>
    <mergeCell ref="EJ12:EV12"/>
    <mergeCell ref="EW12:FI12"/>
    <mergeCell ref="BW11:CI11"/>
    <mergeCell ref="CJ11:CV11"/>
    <mergeCell ref="A13:E13"/>
    <mergeCell ref="F13:AI13"/>
    <mergeCell ref="AJ13:AV13"/>
    <mergeCell ref="AW13:BI13"/>
    <mergeCell ref="BJ13:BV13"/>
    <mergeCell ref="EW13:FI13"/>
    <mergeCell ref="DW13:EI13"/>
    <mergeCell ref="EJ13:EV13"/>
    <mergeCell ref="BW12:CI12"/>
    <mergeCell ref="CJ12:CV12"/>
    <mergeCell ref="CW12:DI12"/>
    <mergeCell ref="DJ12:DV12"/>
    <mergeCell ref="A14:E14"/>
    <mergeCell ref="F14:AI14"/>
    <mergeCell ref="AJ14:AV14"/>
    <mergeCell ref="AW14:BI14"/>
    <mergeCell ref="BJ14:BV14"/>
    <mergeCell ref="CJ14:CV14"/>
    <mergeCell ref="CW14:DI14"/>
    <mergeCell ref="DJ14:DV14"/>
    <mergeCell ref="BW13:CI13"/>
    <mergeCell ref="CJ13:CV13"/>
    <mergeCell ref="CW13:DI13"/>
    <mergeCell ref="DJ13:DV13"/>
    <mergeCell ref="DW14:EI14"/>
    <mergeCell ref="EJ14:EV14"/>
    <mergeCell ref="EW14:FI14"/>
    <mergeCell ref="A15:E15"/>
    <mergeCell ref="F15:AI15"/>
    <mergeCell ref="AJ15:AV15"/>
    <mergeCell ref="AW15:BI15"/>
    <mergeCell ref="BJ15:BV15"/>
    <mergeCell ref="BW15:CI15"/>
    <mergeCell ref="CJ15:CV15"/>
    <mergeCell ref="CW15:DI15"/>
    <mergeCell ref="DJ15:DV15"/>
    <mergeCell ref="DW15:EI15"/>
    <mergeCell ref="EJ15:EV15"/>
    <mergeCell ref="EW15:FI15"/>
    <mergeCell ref="BW14:CI14"/>
    <mergeCell ref="A16:E16"/>
    <mergeCell ref="F16:AI16"/>
    <mergeCell ref="AJ16:AV16"/>
    <mergeCell ref="AW16:BI16"/>
    <mergeCell ref="BJ16:BV16"/>
    <mergeCell ref="EW16:FI16"/>
    <mergeCell ref="AX18:CF18"/>
    <mergeCell ref="AX19:CF19"/>
    <mergeCell ref="N20:AV20"/>
    <mergeCell ref="AX20:CF20"/>
    <mergeCell ref="CH20:DP20"/>
    <mergeCell ref="BW16:CI16"/>
    <mergeCell ref="CJ16:CV16"/>
    <mergeCell ref="CW16:DI16"/>
    <mergeCell ref="DJ16:DV16"/>
    <mergeCell ref="DW16:EI16"/>
    <mergeCell ref="EJ16:EV16"/>
    <mergeCell ref="N21:AV21"/>
    <mergeCell ref="AX21:CF21"/>
    <mergeCell ref="CH21:DP21"/>
    <mergeCell ref="CH22:DP22"/>
    <mergeCell ref="CH23:DP23"/>
  </mergeCells>
  <hyperlinks>
    <hyperlink ref="CH22" r:id="rId1"/>
  </hyperlinks>
  <pageMargins left="0.39370078740157483" right="0.31496062992125984" top="1.1023622047244095" bottom="0.39370078740157483" header="0.19685039370078741" footer="0.19685039370078741"/>
  <pageSetup paperSize="9" scale="9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34"/>
  <sheetViews>
    <sheetView tabSelected="1" view="pageBreakPreview" topLeftCell="A6" zoomScaleNormal="70" zoomScaleSheetLayoutView="100" workbookViewId="0">
      <selection activeCell="AD24" sqref="AD24"/>
    </sheetView>
  </sheetViews>
  <sheetFormatPr defaultColWidth="1.42578125" defaultRowHeight="15.75" x14ac:dyDescent="0.25"/>
  <cols>
    <col min="1" max="16384" width="1.42578125" style="121"/>
  </cols>
  <sheetData>
    <row r="1" spans="1:99" s="131" customFormat="1" ht="11.25" x14ac:dyDescent="0.25">
      <c r="CU1" s="132" t="s">
        <v>264</v>
      </c>
    </row>
    <row r="2" spans="1:99" s="131" customFormat="1" ht="11.25" x14ac:dyDescent="0.25">
      <c r="CU2" s="132" t="s">
        <v>263</v>
      </c>
    </row>
    <row r="3" spans="1:99" s="131" customFormat="1" ht="11.25" x14ac:dyDescent="0.25">
      <c r="CU3" s="132" t="s">
        <v>262</v>
      </c>
    </row>
    <row r="5" spans="1:99" x14ac:dyDescent="0.25">
      <c r="CU5" s="125" t="s">
        <v>261</v>
      </c>
    </row>
    <row r="6" spans="1:99" x14ac:dyDescent="0.25">
      <c r="BM6" s="435" t="s">
        <v>260</v>
      </c>
      <c r="BN6" s="435"/>
      <c r="BO6" s="435"/>
      <c r="BP6" s="440"/>
      <c r="BQ6" s="440"/>
      <c r="BR6" s="440"/>
      <c r="BS6" s="440"/>
      <c r="BT6" s="440"/>
      <c r="BU6" s="440"/>
      <c r="BV6" s="440"/>
      <c r="BW6" s="440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</row>
    <row r="7" spans="1:99" s="123" customFormat="1" ht="10.5" x14ac:dyDescent="0.25">
      <c r="BM7" s="430" t="s">
        <v>259</v>
      </c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430"/>
      <c r="CJ7" s="430"/>
      <c r="CK7" s="430"/>
      <c r="CL7" s="430"/>
      <c r="CM7" s="430"/>
      <c r="CN7" s="430"/>
      <c r="CO7" s="430"/>
      <c r="CP7" s="430"/>
      <c r="CQ7" s="430"/>
      <c r="CR7" s="430"/>
      <c r="CS7" s="430"/>
      <c r="CT7" s="430"/>
      <c r="CU7" s="430"/>
    </row>
    <row r="8" spans="1:99" x14ac:dyDescent="0.25">
      <c r="BM8" s="435"/>
      <c r="BN8" s="435"/>
      <c r="BO8" s="435"/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130"/>
      <c r="CA8" s="130"/>
      <c r="CB8" s="435" t="s">
        <v>258</v>
      </c>
      <c r="CC8" s="435"/>
      <c r="CD8" s="435"/>
      <c r="CE8" s="435"/>
      <c r="CF8" s="435"/>
      <c r="CG8" s="435"/>
      <c r="CH8" s="435"/>
      <c r="CI8" s="435"/>
      <c r="CJ8" s="435"/>
      <c r="CK8" s="435"/>
      <c r="CL8" s="435"/>
      <c r="CM8" s="435"/>
      <c r="CN8" s="435"/>
      <c r="CO8" s="435"/>
      <c r="CP8" s="435"/>
      <c r="CQ8" s="435"/>
      <c r="CR8" s="435"/>
      <c r="CS8" s="435"/>
      <c r="CT8" s="435"/>
      <c r="CU8" s="435"/>
    </row>
    <row r="9" spans="1:99" s="123" customFormat="1" ht="10.5" x14ac:dyDescent="0.25">
      <c r="BM9" s="434" t="s">
        <v>257</v>
      </c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129"/>
      <c r="CA9" s="129"/>
      <c r="CB9" s="434" t="s">
        <v>256</v>
      </c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</row>
    <row r="10" spans="1:99" x14ac:dyDescent="0.25">
      <c r="CU10" s="125" t="s">
        <v>255</v>
      </c>
    </row>
    <row r="14" spans="1:99" s="127" customFormat="1" ht="29.25" customHeight="1" x14ac:dyDescent="0.25">
      <c r="N14" s="128" t="s">
        <v>254</v>
      </c>
      <c r="W14" s="438" t="s">
        <v>506</v>
      </c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38"/>
      <c r="BJ14" s="438"/>
      <c r="BK14" s="438"/>
      <c r="BL14" s="438"/>
      <c r="BM14" s="438"/>
      <c r="BN14" s="438"/>
      <c r="BO14" s="438"/>
      <c r="BP14" s="438"/>
      <c r="BQ14" s="438"/>
      <c r="BR14" s="438"/>
      <c r="BS14" s="438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8"/>
      <c r="CE14" s="438"/>
      <c r="CF14" s="438"/>
      <c r="CG14" s="438"/>
      <c r="CH14" s="438"/>
    </row>
    <row r="15" spans="1:99" s="123" customFormat="1" ht="10.5" x14ac:dyDescent="0.25">
      <c r="W15" s="430" t="s">
        <v>253</v>
      </c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  <c r="CB15" s="430"/>
      <c r="CC15" s="430"/>
      <c r="CD15" s="430"/>
      <c r="CE15" s="430"/>
      <c r="CF15" s="430"/>
      <c r="CG15" s="430"/>
      <c r="CH15" s="430"/>
    </row>
    <row r="16" spans="1:99" s="127" customFormat="1" ht="18.75" x14ac:dyDescent="0.25">
      <c r="A16" s="439" t="s">
        <v>252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</row>
    <row r="17" spans="1:99" s="127" customFormat="1" ht="18.75" x14ac:dyDescent="0.25">
      <c r="A17" s="439" t="s">
        <v>251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/>
      <c r="CD17" s="439"/>
      <c r="CE17" s="439"/>
      <c r="CF17" s="439"/>
      <c r="CG17" s="439"/>
      <c r="CH17" s="439"/>
      <c r="CI17" s="439"/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</row>
    <row r="20" spans="1:99" x14ac:dyDescent="0.25">
      <c r="A20" s="121" t="s">
        <v>249</v>
      </c>
      <c r="C20" s="435" t="s">
        <v>513</v>
      </c>
      <c r="D20" s="435"/>
      <c r="E20" s="435"/>
      <c r="F20" s="435"/>
      <c r="G20" s="435"/>
      <c r="H20" s="435"/>
      <c r="I20" s="435"/>
      <c r="J20" s="435"/>
      <c r="K20" s="435"/>
      <c r="L20" s="435"/>
      <c r="M20" s="121" t="s">
        <v>250</v>
      </c>
      <c r="S20" s="126" t="s">
        <v>381</v>
      </c>
      <c r="T20" s="437" t="s">
        <v>398</v>
      </c>
      <c r="U20" s="437"/>
      <c r="V20" s="437"/>
      <c r="W20" s="437"/>
      <c r="X20" s="437"/>
      <c r="Y20" s="121" t="s">
        <v>244</v>
      </c>
    </row>
    <row r="21" spans="1:99" s="123" customFormat="1" ht="10.5" x14ac:dyDescent="0.25"/>
    <row r="22" spans="1:99" x14ac:dyDescent="0.25">
      <c r="A22" s="121" t="s">
        <v>249</v>
      </c>
      <c r="C22" s="435">
        <v>2020</v>
      </c>
      <c r="D22" s="435"/>
      <c r="E22" s="435"/>
      <c r="F22" s="435"/>
      <c r="G22" s="435"/>
      <c r="H22" s="435"/>
      <c r="I22" s="435"/>
      <c r="J22" s="435"/>
      <c r="K22" s="435"/>
      <c r="L22" s="435"/>
      <c r="M22" s="121" t="s">
        <v>248</v>
      </c>
    </row>
    <row r="23" spans="1:99" s="123" customFormat="1" ht="10.5" x14ac:dyDescent="0.25"/>
    <row r="24" spans="1:99" ht="24.75" customHeight="1" x14ac:dyDescent="0.25">
      <c r="B24" s="125" t="s">
        <v>247</v>
      </c>
      <c r="C24" s="436">
        <v>20</v>
      </c>
      <c r="D24" s="436"/>
      <c r="E24" s="436"/>
      <c r="F24" s="121" t="s">
        <v>246</v>
      </c>
      <c r="H24" s="435" t="s">
        <v>514</v>
      </c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X24" s="126" t="s">
        <v>245</v>
      </c>
      <c r="Y24" s="437" t="s">
        <v>399</v>
      </c>
      <c r="Z24" s="437"/>
      <c r="AA24" s="437"/>
      <c r="AB24" s="437"/>
      <c r="AC24" s="437"/>
      <c r="AD24" s="121" t="s">
        <v>244</v>
      </c>
      <c r="AW24" s="125" t="s">
        <v>243</v>
      </c>
      <c r="AX24" s="435" t="s">
        <v>242</v>
      </c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5"/>
      <c r="BX24" s="435"/>
      <c r="BY24" s="435"/>
      <c r="BZ24" s="435"/>
      <c r="CA24" s="435"/>
      <c r="CB24" s="435"/>
      <c r="CC24" s="435"/>
      <c r="CD24" s="435"/>
      <c r="CE24" s="435"/>
      <c r="CF24" s="435"/>
      <c r="CG24" s="435"/>
      <c r="CH24" s="435"/>
      <c r="CI24" s="435"/>
      <c r="CJ24" s="435"/>
      <c r="CK24" s="435"/>
      <c r="CL24" s="435"/>
      <c r="CM24" s="435"/>
      <c r="CN24" s="435"/>
      <c r="CO24" s="435"/>
      <c r="CP24" s="435"/>
      <c r="CQ24" s="435"/>
      <c r="CR24" s="435"/>
      <c r="CS24" s="435"/>
      <c r="CT24" s="435"/>
      <c r="CU24" s="435"/>
    </row>
    <row r="25" spans="1:99" s="123" customFormat="1" ht="10.5" x14ac:dyDescent="0.25">
      <c r="H25" s="434" t="s">
        <v>241</v>
      </c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AX25" s="430" t="s">
        <v>240</v>
      </c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0"/>
      <c r="CA25" s="430"/>
      <c r="CB25" s="430"/>
      <c r="CC25" s="430"/>
      <c r="CD25" s="430"/>
      <c r="CE25" s="430"/>
      <c r="CF25" s="430"/>
      <c r="CG25" s="430"/>
      <c r="CH25" s="430"/>
      <c r="CI25" s="430"/>
      <c r="CJ25" s="430"/>
      <c r="CK25" s="430"/>
      <c r="CL25" s="430"/>
      <c r="CM25" s="430"/>
      <c r="CN25" s="430"/>
      <c r="CO25" s="430"/>
      <c r="CP25" s="430"/>
      <c r="CQ25" s="430"/>
      <c r="CR25" s="430"/>
      <c r="CS25" s="430"/>
      <c r="CT25" s="430"/>
      <c r="CU25" s="430"/>
    </row>
    <row r="28" spans="1:99" s="124" customFormat="1" ht="65.25" customHeight="1" x14ac:dyDescent="0.25">
      <c r="A28" s="431" t="s">
        <v>239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2" t="s">
        <v>400</v>
      </c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  <c r="BG28" s="432"/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2"/>
      <c r="BZ28" s="432"/>
      <c r="CA28" s="432"/>
      <c r="CB28" s="432"/>
      <c r="CC28" s="432"/>
      <c r="CD28" s="432"/>
      <c r="CE28" s="432"/>
      <c r="CF28" s="432"/>
      <c r="CG28" s="432"/>
      <c r="CH28" s="432"/>
      <c r="CI28" s="432"/>
      <c r="CJ28" s="432"/>
      <c r="CK28" s="432"/>
      <c r="CL28" s="432"/>
      <c r="CM28" s="432"/>
      <c r="CN28" s="432"/>
      <c r="CO28" s="432"/>
      <c r="CP28" s="432"/>
      <c r="CQ28" s="432"/>
      <c r="CR28" s="432"/>
      <c r="CS28" s="432"/>
      <c r="CT28" s="432"/>
      <c r="CU28" s="432"/>
    </row>
    <row r="29" spans="1:99" s="123" customFormat="1" ht="10.5" x14ac:dyDescent="0.25"/>
    <row r="30" spans="1:99" x14ac:dyDescent="0.25">
      <c r="A30" s="121" t="s">
        <v>238</v>
      </c>
    </row>
    <row r="31" spans="1:99" ht="50.25" customHeight="1" x14ac:dyDescent="0.25">
      <c r="A31" s="431" t="s">
        <v>237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3" t="s">
        <v>401</v>
      </c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3"/>
      <c r="BS31" s="433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</row>
    <row r="34" spans="7:7" x14ac:dyDescent="0.25">
      <c r="G34" s="122"/>
    </row>
  </sheetData>
  <mergeCells count="23">
    <mergeCell ref="BM6:CU6"/>
    <mergeCell ref="BM7:CU7"/>
    <mergeCell ref="BM8:BY8"/>
    <mergeCell ref="CB8:CU8"/>
    <mergeCell ref="BM9:BY9"/>
    <mergeCell ref="CB9:CU9"/>
    <mergeCell ref="W14:CH14"/>
    <mergeCell ref="W15:CH15"/>
    <mergeCell ref="A16:CU16"/>
    <mergeCell ref="A17:CU17"/>
    <mergeCell ref="C20:L20"/>
    <mergeCell ref="T20:X20"/>
    <mergeCell ref="C22:L22"/>
    <mergeCell ref="C24:E24"/>
    <mergeCell ref="H24:V24"/>
    <mergeCell ref="Y24:AC24"/>
    <mergeCell ref="AX24:CU24"/>
    <mergeCell ref="AX25:CU25"/>
    <mergeCell ref="A28:AS28"/>
    <mergeCell ref="AT28:CU28"/>
    <mergeCell ref="A31:U31"/>
    <mergeCell ref="V31:CU31"/>
    <mergeCell ref="H25:V25"/>
  </mergeCells>
  <printOptions horizontalCentered="1"/>
  <pageMargins left="0.59055118110236227" right="0.39370078740157483" top="0.98425196850393704" bottom="0.39370078740157483" header="0.27559055118110237" footer="0.27559055118110237"/>
  <pageSetup paperSize="9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35"/>
  <sheetViews>
    <sheetView view="pageBreakPreview" zoomScaleNormal="90" zoomScaleSheetLayoutView="100" workbookViewId="0">
      <selection sqref="A1:CU28"/>
    </sheetView>
  </sheetViews>
  <sheetFormatPr defaultColWidth="1.42578125" defaultRowHeight="12" x14ac:dyDescent="0.25"/>
  <cols>
    <col min="1" max="3" width="1.42578125" style="134"/>
    <col min="4" max="14" width="4.42578125" style="133" customWidth="1"/>
    <col min="15" max="27" width="1.42578125" style="133"/>
    <col min="28" max="99" width="1.42578125" style="133" customWidth="1"/>
    <col min="100" max="259" width="1.42578125" style="133"/>
    <col min="260" max="270" width="6.28515625" style="133" customWidth="1"/>
    <col min="271" max="331" width="1.42578125" style="133"/>
    <col min="332" max="349" width="1.5703125" style="133" customWidth="1"/>
    <col min="350" max="355" width="2.7109375" style="133" customWidth="1"/>
    <col min="356" max="515" width="1.42578125" style="133"/>
    <col min="516" max="526" width="6.28515625" style="133" customWidth="1"/>
    <col min="527" max="587" width="1.42578125" style="133"/>
    <col min="588" max="605" width="1.5703125" style="133" customWidth="1"/>
    <col min="606" max="611" width="2.7109375" style="133" customWidth="1"/>
    <col min="612" max="771" width="1.42578125" style="133"/>
    <col min="772" max="782" width="6.28515625" style="133" customWidth="1"/>
    <col min="783" max="843" width="1.42578125" style="133"/>
    <col min="844" max="861" width="1.5703125" style="133" customWidth="1"/>
    <col min="862" max="867" width="2.7109375" style="133" customWidth="1"/>
    <col min="868" max="1027" width="1.42578125" style="133"/>
    <col min="1028" max="1038" width="6.28515625" style="133" customWidth="1"/>
    <col min="1039" max="1099" width="1.42578125" style="133"/>
    <col min="1100" max="1117" width="1.5703125" style="133" customWidth="1"/>
    <col min="1118" max="1123" width="2.7109375" style="133" customWidth="1"/>
    <col min="1124" max="1283" width="1.42578125" style="133"/>
    <col min="1284" max="1294" width="6.28515625" style="133" customWidth="1"/>
    <col min="1295" max="1355" width="1.42578125" style="133"/>
    <col min="1356" max="1373" width="1.5703125" style="133" customWidth="1"/>
    <col min="1374" max="1379" width="2.7109375" style="133" customWidth="1"/>
    <col min="1380" max="1539" width="1.42578125" style="133"/>
    <col min="1540" max="1550" width="6.28515625" style="133" customWidth="1"/>
    <col min="1551" max="1611" width="1.42578125" style="133"/>
    <col min="1612" max="1629" width="1.5703125" style="133" customWidth="1"/>
    <col min="1630" max="1635" width="2.7109375" style="133" customWidth="1"/>
    <col min="1636" max="1795" width="1.42578125" style="133"/>
    <col min="1796" max="1806" width="6.28515625" style="133" customWidth="1"/>
    <col min="1807" max="1867" width="1.42578125" style="133"/>
    <col min="1868" max="1885" width="1.5703125" style="133" customWidth="1"/>
    <col min="1886" max="1891" width="2.7109375" style="133" customWidth="1"/>
    <col min="1892" max="2051" width="1.42578125" style="133"/>
    <col min="2052" max="2062" width="6.28515625" style="133" customWidth="1"/>
    <col min="2063" max="2123" width="1.42578125" style="133"/>
    <col min="2124" max="2141" width="1.5703125" style="133" customWidth="1"/>
    <col min="2142" max="2147" width="2.7109375" style="133" customWidth="1"/>
    <col min="2148" max="2307" width="1.42578125" style="133"/>
    <col min="2308" max="2318" width="6.28515625" style="133" customWidth="1"/>
    <col min="2319" max="2379" width="1.42578125" style="133"/>
    <col min="2380" max="2397" width="1.5703125" style="133" customWidth="1"/>
    <col min="2398" max="2403" width="2.7109375" style="133" customWidth="1"/>
    <col min="2404" max="2563" width="1.42578125" style="133"/>
    <col min="2564" max="2574" width="6.28515625" style="133" customWidth="1"/>
    <col min="2575" max="2635" width="1.42578125" style="133"/>
    <col min="2636" max="2653" width="1.5703125" style="133" customWidth="1"/>
    <col min="2654" max="2659" width="2.7109375" style="133" customWidth="1"/>
    <col min="2660" max="2819" width="1.42578125" style="133"/>
    <col min="2820" max="2830" width="6.28515625" style="133" customWidth="1"/>
    <col min="2831" max="2891" width="1.42578125" style="133"/>
    <col min="2892" max="2909" width="1.5703125" style="133" customWidth="1"/>
    <col min="2910" max="2915" width="2.7109375" style="133" customWidth="1"/>
    <col min="2916" max="3075" width="1.42578125" style="133"/>
    <col min="3076" max="3086" width="6.28515625" style="133" customWidth="1"/>
    <col min="3087" max="3147" width="1.42578125" style="133"/>
    <col min="3148" max="3165" width="1.5703125" style="133" customWidth="1"/>
    <col min="3166" max="3171" width="2.7109375" style="133" customWidth="1"/>
    <col min="3172" max="3331" width="1.42578125" style="133"/>
    <col min="3332" max="3342" width="6.28515625" style="133" customWidth="1"/>
    <col min="3343" max="3403" width="1.42578125" style="133"/>
    <col min="3404" max="3421" width="1.5703125" style="133" customWidth="1"/>
    <col min="3422" max="3427" width="2.7109375" style="133" customWidth="1"/>
    <col min="3428" max="3587" width="1.42578125" style="133"/>
    <col min="3588" max="3598" width="6.28515625" style="133" customWidth="1"/>
    <col min="3599" max="3659" width="1.42578125" style="133"/>
    <col min="3660" max="3677" width="1.5703125" style="133" customWidth="1"/>
    <col min="3678" max="3683" width="2.7109375" style="133" customWidth="1"/>
    <col min="3684" max="3843" width="1.42578125" style="133"/>
    <col min="3844" max="3854" width="6.28515625" style="133" customWidth="1"/>
    <col min="3855" max="3915" width="1.42578125" style="133"/>
    <col min="3916" max="3933" width="1.5703125" style="133" customWidth="1"/>
    <col min="3934" max="3939" width="2.7109375" style="133" customWidth="1"/>
    <col min="3940" max="4099" width="1.42578125" style="133"/>
    <col min="4100" max="4110" width="6.28515625" style="133" customWidth="1"/>
    <col min="4111" max="4171" width="1.42578125" style="133"/>
    <col min="4172" max="4189" width="1.5703125" style="133" customWidth="1"/>
    <col min="4190" max="4195" width="2.7109375" style="133" customWidth="1"/>
    <col min="4196" max="4355" width="1.42578125" style="133"/>
    <col min="4356" max="4366" width="6.28515625" style="133" customWidth="1"/>
    <col min="4367" max="4427" width="1.42578125" style="133"/>
    <col min="4428" max="4445" width="1.5703125" style="133" customWidth="1"/>
    <col min="4446" max="4451" width="2.7109375" style="133" customWidth="1"/>
    <col min="4452" max="4611" width="1.42578125" style="133"/>
    <col min="4612" max="4622" width="6.28515625" style="133" customWidth="1"/>
    <col min="4623" max="4683" width="1.42578125" style="133"/>
    <col min="4684" max="4701" width="1.5703125" style="133" customWidth="1"/>
    <col min="4702" max="4707" width="2.7109375" style="133" customWidth="1"/>
    <col min="4708" max="4867" width="1.42578125" style="133"/>
    <col min="4868" max="4878" width="6.28515625" style="133" customWidth="1"/>
    <col min="4879" max="4939" width="1.42578125" style="133"/>
    <col min="4940" max="4957" width="1.5703125" style="133" customWidth="1"/>
    <col min="4958" max="4963" width="2.7109375" style="133" customWidth="1"/>
    <col min="4964" max="5123" width="1.42578125" style="133"/>
    <col min="5124" max="5134" width="6.28515625" style="133" customWidth="1"/>
    <col min="5135" max="5195" width="1.42578125" style="133"/>
    <col min="5196" max="5213" width="1.5703125" style="133" customWidth="1"/>
    <col min="5214" max="5219" width="2.7109375" style="133" customWidth="1"/>
    <col min="5220" max="5379" width="1.42578125" style="133"/>
    <col min="5380" max="5390" width="6.28515625" style="133" customWidth="1"/>
    <col min="5391" max="5451" width="1.42578125" style="133"/>
    <col min="5452" max="5469" width="1.5703125" style="133" customWidth="1"/>
    <col min="5470" max="5475" width="2.7109375" style="133" customWidth="1"/>
    <col min="5476" max="5635" width="1.42578125" style="133"/>
    <col min="5636" max="5646" width="6.28515625" style="133" customWidth="1"/>
    <col min="5647" max="5707" width="1.42578125" style="133"/>
    <col min="5708" max="5725" width="1.5703125" style="133" customWidth="1"/>
    <col min="5726" max="5731" width="2.7109375" style="133" customWidth="1"/>
    <col min="5732" max="5891" width="1.42578125" style="133"/>
    <col min="5892" max="5902" width="6.28515625" style="133" customWidth="1"/>
    <col min="5903" max="5963" width="1.42578125" style="133"/>
    <col min="5964" max="5981" width="1.5703125" style="133" customWidth="1"/>
    <col min="5982" max="5987" width="2.7109375" style="133" customWidth="1"/>
    <col min="5988" max="6147" width="1.42578125" style="133"/>
    <col min="6148" max="6158" width="6.28515625" style="133" customWidth="1"/>
    <col min="6159" max="6219" width="1.42578125" style="133"/>
    <col min="6220" max="6237" width="1.5703125" style="133" customWidth="1"/>
    <col min="6238" max="6243" width="2.7109375" style="133" customWidth="1"/>
    <col min="6244" max="6403" width="1.42578125" style="133"/>
    <col min="6404" max="6414" width="6.28515625" style="133" customWidth="1"/>
    <col min="6415" max="6475" width="1.42578125" style="133"/>
    <col min="6476" max="6493" width="1.5703125" style="133" customWidth="1"/>
    <col min="6494" max="6499" width="2.7109375" style="133" customWidth="1"/>
    <col min="6500" max="6659" width="1.42578125" style="133"/>
    <col min="6660" max="6670" width="6.28515625" style="133" customWidth="1"/>
    <col min="6671" max="6731" width="1.42578125" style="133"/>
    <col min="6732" max="6749" width="1.5703125" style="133" customWidth="1"/>
    <col min="6750" max="6755" width="2.7109375" style="133" customWidth="1"/>
    <col min="6756" max="6915" width="1.42578125" style="133"/>
    <col min="6916" max="6926" width="6.28515625" style="133" customWidth="1"/>
    <col min="6927" max="6987" width="1.42578125" style="133"/>
    <col min="6988" max="7005" width="1.5703125" style="133" customWidth="1"/>
    <col min="7006" max="7011" width="2.7109375" style="133" customWidth="1"/>
    <col min="7012" max="7171" width="1.42578125" style="133"/>
    <col min="7172" max="7182" width="6.28515625" style="133" customWidth="1"/>
    <col min="7183" max="7243" width="1.42578125" style="133"/>
    <col min="7244" max="7261" width="1.5703125" style="133" customWidth="1"/>
    <col min="7262" max="7267" width="2.7109375" style="133" customWidth="1"/>
    <col min="7268" max="7427" width="1.42578125" style="133"/>
    <col min="7428" max="7438" width="6.28515625" style="133" customWidth="1"/>
    <col min="7439" max="7499" width="1.42578125" style="133"/>
    <col min="7500" max="7517" width="1.5703125" style="133" customWidth="1"/>
    <col min="7518" max="7523" width="2.7109375" style="133" customWidth="1"/>
    <col min="7524" max="7683" width="1.42578125" style="133"/>
    <col min="7684" max="7694" width="6.28515625" style="133" customWidth="1"/>
    <col min="7695" max="7755" width="1.42578125" style="133"/>
    <col min="7756" max="7773" width="1.5703125" style="133" customWidth="1"/>
    <col min="7774" max="7779" width="2.7109375" style="133" customWidth="1"/>
    <col min="7780" max="7939" width="1.42578125" style="133"/>
    <col min="7940" max="7950" width="6.28515625" style="133" customWidth="1"/>
    <col min="7951" max="8011" width="1.42578125" style="133"/>
    <col min="8012" max="8029" width="1.5703125" style="133" customWidth="1"/>
    <col min="8030" max="8035" width="2.7109375" style="133" customWidth="1"/>
    <col min="8036" max="8195" width="1.42578125" style="133"/>
    <col min="8196" max="8206" width="6.28515625" style="133" customWidth="1"/>
    <col min="8207" max="8267" width="1.42578125" style="133"/>
    <col min="8268" max="8285" width="1.5703125" style="133" customWidth="1"/>
    <col min="8286" max="8291" width="2.7109375" style="133" customWidth="1"/>
    <col min="8292" max="8451" width="1.42578125" style="133"/>
    <col min="8452" max="8462" width="6.28515625" style="133" customWidth="1"/>
    <col min="8463" max="8523" width="1.42578125" style="133"/>
    <col min="8524" max="8541" width="1.5703125" style="133" customWidth="1"/>
    <col min="8542" max="8547" width="2.7109375" style="133" customWidth="1"/>
    <col min="8548" max="8707" width="1.42578125" style="133"/>
    <col min="8708" max="8718" width="6.28515625" style="133" customWidth="1"/>
    <col min="8719" max="8779" width="1.42578125" style="133"/>
    <col min="8780" max="8797" width="1.5703125" style="133" customWidth="1"/>
    <col min="8798" max="8803" width="2.7109375" style="133" customWidth="1"/>
    <col min="8804" max="8963" width="1.42578125" style="133"/>
    <col min="8964" max="8974" width="6.28515625" style="133" customWidth="1"/>
    <col min="8975" max="9035" width="1.42578125" style="133"/>
    <col min="9036" max="9053" width="1.5703125" style="133" customWidth="1"/>
    <col min="9054" max="9059" width="2.7109375" style="133" customWidth="1"/>
    <col min="9060" max="9219" width="1.42578125" style="133"/>
    <col min="9220" max="9230" width="6.28515625" style="133" customWidth="1"/>
    <col min="9231" max="9291" width="1.42578125" style="133"/>
    <col min="9292" max="9309" width="1.5703125" style="133" customWidth="1"/>
    <col min="9310" max="9315" width="2.7109375" style="133" customWidth="1"/>
    <col min="9316" max="9475" width="1.42578125" style="133"/>
    <col min="9476" max="9486" width="6.28515625" style="133" customWidth="1"/>
    <col min="9487" max="9547" width="1.42578125" style="133"/>
    <col min="9548" max="9565" width="1.5703125" style="133" customWidth="1"/>
    <col min="9566" max="9571" width="2.7109375" style="133" customWidth="1"/>
    <col min="9572" max="9731" width="1.42578125" style="133"/>
    <col min="9732" max="9742" width="6.28515625" style="133" customWidth="1"/>
    <col min="9743" max="9803" width="1.42578125" style="133"/>
    <col min="9804" max="9821" width="1.5703125" style="133" customWidth="1"/>
    <col min="9822" max="9827" width="2.7109375" style="133" customWidth="1"/>
    <col min="9828" max="9987" width="1.42578125" style="133"/>
    <col min="9988" max="9998" width="6.28515625" style="133" customWidth="1"/>
    <col min="9999" max="10059" width="1.42578125" style="133"/>
    <col min="10060" max="10077" width="1.5703125" style="133" customWidth="1"/>
    <col min="10078" max="10083" width="2.7109375" style="133" customWidth="1"/>
    <col min="10084" max="10243" width="1.42578125" style="133"/>
    <col min="10244" max="10254" width="6.28515625" style="133" customWidth="1"/>
    <col min="10255" max="10315" width="1.42578125" style="133"/>
    <col min="10316" max="10333" width="1.5703125" style="133" customWidth="1"/>
    <col min="10334" max="10339" width="2.7109375" style="133" customWidth="1"/>
    <col min="10340" max="10499" width="1.42578125" style="133"/>
    <col min="10500" max="10510" width="6.28515625" style="133" customWidth="1"/>
    <col min="10511" max="10571" width="1.42578125" style="133"/>
    <col min="10572" max="10589" width="1.5703125" style="133" customWidth="1"/>
    <col min="10590" max="10595" width="2.7109375" style="133" customWidth="1"/>
    <col min="10596" max="10755" width="1.42578125" style="133"/>
    <col min="10756" max="10766" width="6.28515625" style="133" customWidth="1"/>
    <col min="10767" max="10827" width="1.42578125" style="133"/>
    <col min="10828" max="10845" width="1.5703125" style="133" customWidth="1"/>
    <col min="10846" max="10851" width="2.7109375" style="133" customWidth="1"/>
    <col min="10852" max="11011" width="1.42578125" style="133"/>
    <col min="11012" max="11022" width="6.28515625" style="133" customWidth="1"/>
    <col min="11023" max="11083" width="1.42578125" style="133"/>
    <col min="11084" max="11101" width="1.5703125" style="133" customWidth="1"/>
    <col min="11102" max="11107" width="2.7109375" style="133" customWidth="1"/>
    <col min="11108" max="11267" width="1.42578125" style="133"/>
    <col min="11268" max="11278" width="6.28515625" style="133" customWidth="1"/>
    <col min="11279" max="11339" width="1.42578125" style="133"/>
    <col min="11340" max="11357" width="1.5703125" style="133" customWidth="1"/>
    <col min="11358" max="11363" width="2.7109375" style="133" customWidth="1"/>
    <col min="11364" max="11523" width="1.42578125" style="133"/>
    <col min="11524" max="11534" width="6.28515625" style="133" customWidth="1"/>
    <col min="11535" max="11595" width="1.42578125" style="133"/>
    <col min="11596" max="11613" width="1.5703125" style="133" customWidth="1"/>
    <col min="11614" max="11619" width="2.7109375" style="133" customWidth="1"/>
    <col min="11620" max="11779" width="1.42578125" style="133"/>
    <col min="11780" max="11790" width="6.28515625" style="133" customWidth="1"/>
    <col min="11791" max="11851" width="1.42578125" style="133"/>
    <col min="11852" max="11869" width="1.5703125" style="133" customWidth="1"/>
    <col min="11870" max="11875" width="2.7109375" style="133" customWidth="1"/>
    <col min="11876" max="12035" width="1.42578125" style="133"/>
    <col min="12036" max="12046" width="6.28515625" style="133" customWidth="1"/>
    <col min="12047" max="12107" width="1.42578125" style="133"/>
    <col min="12108" max="12125" width="1.5703125" style="133" customWidth="1"/>
    <col min="12126" max="12131" width="2.7109375" style="133" customWidth="1"/>
    <col min="12132" max="12291" width="1.42578125" style="133"/>
    <col min="12292" max="12302" width="6.28515625" style="133" customWidth="1"/>
    <col min="12303" max="12363" width="1.42578125" style="133"/>
    <col min="12364" max="12381" width="1.5703125" style="133" customWidth="1"/>
    <col min="12382" max="12387" width="2.7109375" style="133" customWidth="1"/>
    <col min="12388" max="12547" width="1.42578125" style="133"/>
    <col min="12548" max="12558" width="6.28515625" style="133" customWidth="1"/>
    <col min="12559" max="12619" width="1.42578125" style="133"/>
    <col min="12620" max="12637" width="1.5703125" style="133" customWidth="1"/>
    <col min="12638" max="12643" width="2.7109375" style="133" customWidth="1"/>
    <col min="12644" max="12803" width="1.42578125" style="133"/>
    <col min="12804" max="12814" width="6.28515625" style="133" customWidth="1"/>
    <col min="12815" max="12875" width="1.42578125" style="133"/>
    <col min="12876" max="12893" width="1.5703125" style="133" customWidth="1"/>
    <col min="12894" max="12899" width="2.7109375" style="133" customWidth="1"/>
    <col min="12900" max="13059" width="1.42578125" style="133"/>
    <col min="13060" max="13070" width="6.28515625" style="133" customWidth="1"/>
    <col min="13071" max="13131" width="1.42578125" style="133"/>
    <col min="13132" max="13149" width="1.5703125" style="133" customWidth="1"/>
    <col min="13150" max="13155" width="2.7109375" style="133" customWidth="1"/>
    <col min="13156" max="13315" width="1.42578125" style="133"/>
    <col min="13316" max="13326" width="6.28515625" style="133" customWidth="1"/>
    <col min="13327" max="13387" width="1.42578125" style="133"/>
    <col min="13388" max="13405" width="1.5703125" style="133" customWidth="1"/>
    <col min="13406" max="13411" width="2.7109375" style="133" customWidth="1"/>
    <col min="13412" max="13571" width="1.42578125" style="133"/>
    <col min="13572" max="13582" width="6.28515625" style="133" customWidth="1"/>
    <col min="13583" max="13643" width="1.42578125" style="133"/>
    <col min="13644" max="13661" width="1.5703125" style="133" customWidth="1"/>
    <col min="13662" max="13667" width="2.7109375" style="133" customWidth="1"/>
    <col min="13668" max="13827" width="1.42578125" style="133"/>
    <col min="13828" max="13838" width="6.28515625" style="133" customWidth="1"/>
    <col min="13839" max="13899" width="1.42578125" style="133"/>
    <col min="13900" max="13917" width="1.5703125" style="133" customWidth="1"/>
    <col min="13918" max="13923" width="2.7109375" style="133" customWidth="1"/>
    <col min="13924" max="14083" width="1.42578125" style="133"/>
    <col min="14084" max="14094" width="6.28515625" style="133" customWidth="1"/>
    <col min="14095" max="14155" width="1.42578125" style="133"/>
    <col min="14156" max="14173" width="1.5703125" style="133" customWidth="1"/>
    <col min="14174" max="14179" width="2.7109375" style="133" customWidth="1"/>
    <col min="14180" max="14339" width="1.42578125" style="133"/>
    <col min="14340" max="14350" width="6.28515625" style="133" customWidth="1"/>
    <col min="14351" max="14411" width="1.42578125" style="133"/>
    <col min="14412" max="14429" width="1.5703125" style="133" customWidth="1"/>
    <col min="14430" max="14435" width="2.7109375" style="133" customWidth="1"/>
    <col min="14436" max="14595" width="1.42578125" style="133"/>
    <col min="14596" max="14606" width="6.28515625" style="133" customWidth="1"/>
    <col min="14607" max="14667" width="1.42578125" style="133"/>
    <col min="14668" max="14685" width="1.5703125" style="133" customWidth="1"/>
    <col min="14686" max="14691" width="2.7109375" style="133" customWidth="1"/>
    <col min="14692" max="14851" width="1.42578125" style="133"/>
    <col min="14852" max="14862" width="6.28515625" style="133" customWidth="1"/>
    <col min="14863" max="14923" width="1.42578125" style="133"/>
    <col min="14924" max="14941" width="1.5703125" style="133" customWidth="1"/>
    <col min="14942" max="14947" width="2.7109375" style="133" customWidth="1"/>
    <col min="14948" max="15107" width="1.42578125" style="133"/>
    <col min="15108" max="15118" width="6.28515625" style="133" customWidth="1"/>
    <col min="15119" max="15179" width="1.42578125" style="133"/>
    <col min="15180" max="15197" width="1.5703125" style="133" customWidth="1"/>
    <col min="15198" max="15203" width="2.7109375" style="133" customWidth="1"/>
    <col min="15204" max="15363" width="1.42578125" style="133"/>
    <col min="15364" max="15374" width="6.28515625" style="133" customWidth="1"/>
    <col min="15375" max="15435" width="1.42578125" style="133"/>
    <col min="15436" max="15453" width="1.5703125" style="133" customWidth="1"/>
    <col min="15454" max="15459" width="2.7109375" style="133" customWidth="1"/>
    <col min="15460" max="15619" width="1.42578125" style="133"/>
    <col min="15620" max="15630" width="6.28515625" style="133" customWidth="1"/>
    <col min="15631" max="15691" width="1.42578125" style="133"/>
    <col min="15692" max="15709" width="1.5703125" style="133" customWidth="1"/>
    <col min="15710" max="15715" width="2.7109375" style="133" customWidth="1"/>
    <col min="15716" max="15875" width="1.42578125" style="133"/>
    <col min="15876" max="15886" width="6.28515625" style="133" customWidth="1"/>
    <col min="15887" max="15947" width="1.42578125" style="133"/>
    <col min="15948" max="15965" width="1.5703125" style="133" customWidth="1"/>
    <col min="15966" max="15971" width="2.7109375" style="133" customWidth="1"/>
    <col min="15972" max="16131" width="1.42578125" style="133"/>
    <col min="16132" max="16142" width="6.28515625" style="133" customWidth="1"/>
    <col min="16143" max="16203" width="1.42578125" style="133"/>
    <col min="16204" max="16221" width="1.5703125" style="133" customWidth="1"/>
    <col min="16222" max="16227" width="2.7109375" style="133" customWidth="1"/>
    <col min="16228" max="16384" width="1.42578125" style="133"/>
  </cols>
  <sheetData>
    <row r="1" spans="1:99" x14ac:dyDescent="0.25">
      <c r="CU1" s="136" t="s">
        <v>328</v>
      </c>
    </row>
    <row r="2" spans="1:99" x14ac:dyDescent="0.25">
      <c r="A2" s="471" t="s">
        <v>234</v>
      </c>
      <c r="B2" s="471"/>
      <c r="C2" s="471"/>
      <c r="D2" s="472" t="s">
        <v>327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 t="s">
        <v>326</v>
      </c>
      <c r="P2" s="472"/>
      <c r="Q2" s="472"/>
      <c r="R2" s="472"/>
      <c r="S2" s="472"/>
      <c r="T2" s="472"/>
      <c r="U2" s="472"/>
      <c r="V2" s="465" t="s">
        <v>325</v>
      </c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7"/>
      <c r="AH2" s="472" t="s">
        <v>324</v>
      </c>
      <c r="AI2" s="472"/>
      <c r="AJ2" s="472"/>
      <c r="AK2" s="472"/>
      <c r="AL2" s="472"/>
      <c r="AM2" s="472"/>
      <c r="AN2" s="465" t="s">
        <v>323</v>
      </c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  <c r="BM2" s="466"/>
      <c r="BN2" s="466"/>
      <c r="BO2" s="466"/>
      <c r="BP2" s="466"/>
      <c r="BQ2" s="467"/>
      <c r="BR2" s="465" t="s">
        <v>322</v>
      </c>
      <c r="BS2" s="466"/>
      <c r="BT2" s="466"/>
      <c r="BU2" s="466"/>
      <c r="BV2" s="466"/>
      <c r="BW2" s="466"/>
      <c r="BX2" s="466"/>
      <c r="BY2" s="466"/>
      <c r="BZ2" s="466"/>
      <c r="CA2" s="466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66"/>
      <c r="CO2" s="467"/>
      <c r="CP2" s="472" t="s">
        <v>321</v>
      </c>
      <c r="CQ2" s="472"/>
      <c r="CR2" s="472"/>
      <c r="CS2" s="472"/>
      <c r="CT2" s="472"/>
      <c r="CU2" s="472"/>
    </row>
    <row r="3" spans="1:99" x14ac:dyDescent="0.25">
      <c r="A3" s="456"/>
      <c r="B3" s="456"/>
      <c r="C3" s="456"/>
      <c r="D3" s="457" t="s">
        <v>320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 t="s">
        <v>319</v>
      </c>
      <c r="P3" s="457"/>
      <c r="Q3" s="457"/>
      <c r="R3" s="457"/>
      <c r="S3" s="457"/>
      <c r="T3" s="457"/>
      <c r="U3" s="457"/>
      <c r="V3" s="462" t="s">
        <v>318</v>
      </c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4"/>
      <c r="AH3" s="457" t="s">
        <v>317</v>
      </c>
      <c r="AI3" s="457"/>
      <c r="AJ3" s="457"/>
      <c r="AK3" s="457"/>
      <c r="AL3" s="457"/>
      <c r="AM3" s="457"/>
      <c r="AN3" s="459" t="s">
        <v>316</v>
      </c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1"/>
      <c r="BR3" s="459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1"/>
      <c r="CP3" s="485" t="s">
        <v>315</v>
      </c>
      <c r="CQ3" s="485"/>
      <c r="CR3" s="485"/>
      <c r="CS3" s="485"/>
      <c r="CT3" s="485"/>
      <c r="CU3" s="485"/>
    </row>
    <row r="4" spans="1:99" x14ac:dyDescent="0.25">
      <c r="A4" s="456"/>
      <c r="B4" s="456"/>
      <c r="C4" s="456"/>
      <c r="D4" s="457" t="s">
        <v>314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 t="s">
        <v>313</v>
      </c>
      <c r="P4" s="457"/>
      <c r="Q4" s="457"/>
      <c r="R4" s="457"/>
      <c r="S4" s="457"/>
      <c r="T4" s="457"/>
      <c r="U4" s="457"/>
      <c r="V4" s="459" t="s">
        <v>312</v>
      </c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1"/>
      <c r="AH4" s="457" t="s">
        <v>130</v>
      </c>
      <c r="AI4" s="457"/>
      <c r="AJ4" s="457"/>
      <c r="AK4" s="457"/>
      <c r="AL4" s="457"/>
      <c r="AM4" s="457"/>
      <c r="AN4" s="457" t="s">
        <v>311</v>
      </c>
      <c r="AO4" s="457"/>
      <c r="AP4" s="457"/>
      <c r="AQ4" s="457"/>
      <c r="AR4" s="457"/>
      <c r="AS4" s="457"/>
      <c r="AT4" s="457" t="s">
        <v>310</v>
      </c>
      <c r="AU4" s="457"/>
      <c r="AV4" s="457"/>
      <c r="AW4" s="457"/>
      <c r="AX4" s="457"/>
      <c r="AY4" s="457"/>
      <c r="AZ4" s="465" t="s">
        <v>309</v>
      </c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7"/>
      <c r="BL4" s="457" t="s">
        <v>308</v>
      </c>
      <c r="BM4" s="457"/>
      <c r="BN4" s="457"/>
      <c r="BO4" s="457"/>
      <c r="BP4" s="457"/>
      <c r="BQ4" s="457"/>
      <c r="BR4" s="457" t="s">
        <v>307</v>
      </c>
      <c r="BS4" s="457"/>
      <c r="BT4" s="457"/>
      <c r="BU4" s="457"/>
      <c r="BV4" s="457"/>
      <c r="BW4" s="457"/>
      <c r="BX4" s="468" t="s">
        <v>306</v>
      </c>
      <c r="BY4" s="469"/>
      <c r="BZ4" s="469"/>
      <c r="CA4" s="469"/>
      <c r="CB4" s="469"/>
      <c r="CC4" s="469"/>
      <c r="CD4" s="469"/>
      <c r="CE4" s="469"/>
      <c r="CF4" s="469"/>
      <c r="CG4" s="469"/>
      <c r="CH4" s="469"/>
      <c r="CI4" s="469"/>
      <c r="CJ4" s="469"/>
      <c r="CK4" s="469"/>
      <c r="CL4" s="469"/>
      <c r="CM4" s="469"/>
      <c r="CN4" s="469"/>
      <c r="CO4" s="470"/>
      <c r="CP4" s="457"/>
      <c r="CQ4" s="457"/>
      <c r="CR4" s="457"/>
      <c r="CS4" s="457"/>
      <c r="CT4" s="457"/>
      <c r="CU4" s="457"/>
    </row>
    <row r="5" spans="1:99" x14ac:dyDescent="0.25">
      <c r="A5" s="456"/>
      <c r="B5" s="456"/>
      <c r="C5" s="456"/>
      <c r="D5" s="457" t="s">
        <v>305</v>
      </c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 t="s">
        <v>304</v>
      </c>
      <c r="P5" s="457"/>
      <c r="Q5" s="457"/>
      <c r="R5" s="457"/>
      <c r="S5" s="457"/>
      <c r="T5" s="457"/>
      <c r="U5" s="457"/>
      <c r="V5" s="457" t="s">
        <v>11</v>
      </c>
      <c r="W5" s="457"/>
      <c r="X5" s="457"/>
      <c r="Y5" s="457"/>
      <c r="Z5" s="457"/>
      <c r="AA5" s="457"/>
      <c r="AB5" s="457" t="s">
        <v>12</v>
      </c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 t="s">
        <v>303</v>
      </c>
      <c r="AO5" s="457"/>
      <c r="AP5" s="457"/>
      <c r="AQ5" s="457"/>
      <c r="AR5" s="457"/>
      <c r="AS5" s="457"/>
      <c r="AT5" s="457" t="s">
        <v>302</v>
      </c>
      <c r="AU5" s="457"/>
      <c r="AV5" s="457"/>
      <c r="AW5" s="457"/>
      <c r="AX5" s="457"/>
      <c r="AY5" s="457"/>
      <c r="AZ5" s="462" t="s">
        <v>301</v>
      </c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4"/>
      <c r="BL5" s="457" t="s">
        <v>300</v>
      </c>
      <c r="BM5" s="457"/>
      <c r="BN5" s="457"/>
      <c r="BO5" s="457"/>
      <c r="BP5" s="457"/>
      <c r="BQ5" s="457"/>
      <c r="BR5" s="457" t="s">
        <v>216</v>
      </c>
      <c r="BS5" s="457"/>
      <c r="BT5" s="457"/>
      <c r="BU5" s="457"/>
      <c r="BV5" s="457"/>
      <c r="BW5" s="457"/>
      <c r="BX5" s="457" t="s">
        <v>299</v>
      </c>
      <c r="BY5" s="457"/>
      <c r="BZ5" s="457"/>
      <c r="CA5" s="457"/>
      <c r="CB5" s="457"/>
      <c r="CC5" s="457"/>
      <c r="CD5" s="457" t="s">
        <v>299</v>
      </c>
      <c r="CE5" s="457"/>
      <c r="CF5" s="457"/>
      <c r="CG5" s="457"/>
      <c r="CH5" s="457"/>
      <c r="CI5" s="457"/>
      <c r="CJ5" s="457" t="s">
        <v>298</v>
      </c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</row>
    <row r="6" spans="1:99" x14ac:dyDescent="0.25">
      <c r="A6" s="456"/>
      <c r="B6" s="456"/>
      <c r="C6" s="456"/>
      <c r="D6" s="457" t="s">
        <v>297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 t="s">
        <v>296</v>
      </c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 t="s">
        <v>287</v>
      </c>
      <c r="AU6" s="457"/>
      <c r="AV6" s="457"/>
      <c r="AW6" s="457"/>
      <c r="AX6" s="457"/>
      <c r="AY6" s="457"/>
      <c r="AZ6" s="459" t="s">
        <v>402</v>
      </c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1"/>
      <c r="BL6" s="457" t="s">
        <v>295</v>
      </c>
      <c r="BM6" s="457"/>
      <c r="BN6" s="457"/>
      <c r="BO6" s="457"/>
      <c r="BP6" s="458"/>
      <c r="BQ6" s="458"/>
      <c r="BR6" s="458"/>
      <c r="BS6" s="458"/>
      <c r="BT6" s="458"/>
      <c r="BU6" s="458"/>
      <c r="BV6" s="458"/>
      <c r="BW6" s="458"/>
      <c r="BX6" s="457" t="s">
        <v>294</v>
      </c>
      <c r="BY6" s="457"/>
      <c r="BZ6" s="457"/>
      <c r="CA6" s="457"/>
      <c r="CB6" s="457"/>
      <c r="CC6" s="457"/>
      <c r="CD6" s="457" t="s">
        <v>294</v>
      </c>
      <c r="CE6" s="457"/>
      <c r="CF6" s="457"/>
      <c r="CG6" s="457"/>
      <c r="CH6" s="457"/>
      <c r="CI6" s="457"/>
      <c r="CJ6" s="457" t="s">
        <v>293</v>
      </c>
      <c r="CK6" s="457"/>
      <c r="CL6" s="457"/>
      <c r="CM6" s="457"/>
      <c r="CN6" s="457"/>
      <c r="CO6" s="457"/>
      <c r="CP6" s="457"/>
      <c r="CQ6" s="457"/>
      <c r="CR6" s="457"/>
      <c r="CS6" s="457"/>
      <c r="CT6" s="457"/>
      <c r="CU6" s="457"/>
    </row>
    <row r="7" spans="1:99" x14ac:dyDescent="0.25">
      <c r="A7" s="456"/>
      <c r="B7" s="456"/>
      <c r="C7" s="456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 t="s">
        <v>292</v>
      </c>
      <c r="AU7" s="457"/>
      <c r="AV7" s="457"/>
      <c r="AW7" s="457"/>
      <c r="AX7" s="457"/>
      <c r="AY7" s="457"/>
      <c r="AZ7" s="457" t="s">
        <v>291</v>
      </c>
      <c r="BA7" s="457"/>
      <c r="BB7" s="457"/>
      <c r="BC7" s="457"/>
      <c r="BD7" s="457"/>
      <c r="BE7" s="457"/>
      <c r="BF7" s="457" t="s">
        <v>290</v>
      </c>
      <c r="BG7" s="457"/>
      <c r="BH7" s="457"/>
      <c r="BI7" s="457"/>
      <c r="BJ7" s="457"/>
      <c r="BK7" s="457"/>
      <c r="BL7" s="457" t="s">
        <v>289</v>
      </c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7"/>
      <c r="BX7" s="457" t="s">
        <v>289</v>
      </c>
      <c r="BY7" s="457"/>
      <c r="BZ7" s="457"/>
      <c r="CA7" s="457"/>
      <c r="CB7" s="457"/>
      <c r="CC7" s="457"/>
      <c r="CD7" s="457" t="s">
        <v>289</v>
      </c>
      <c r="CE7" s="457"/>
      <c r="CF7" s="458"/>
      <c r="CG7" s="458"/>
      <c r="CH7" s="458"/>
      <c r="CI7" s="458"/>
      <c r="CJ7" s="458" t="s">
        <v>288</v>
      </c>
      <c r="CK7" s="458"/>
      <c r="CL7" s="458"/>
      <c r="CM7" s="458"/>
      <c r="CN7" s="457"/>
      <c r="CO7" s="457"/>
      <c r="CP7" s="457"/>
      <c r="CQ7" s="457"/>
      <c r="CR7" s="457"/>
      <c r="CS7" s="457"/>
      <c r="CT7" s="457"/>
      <c r="CU7" s="457"/>
    </row>
    <row r="8" spans="1:99" x14ac:dyDescent="0.25">
      <c r="A8" s="456"/>
      <c r="B8" s="456"/>
      <c r="C8" s="456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7"/>
      <c r="BK8" s="457"/>
      <c r="BL8" s="457" t="s">
        <v>287</v>
      </c>
      <c r="BM8" s="457"/>
      <c r="BN8" s="457"/>
      <c r="BO8" s="457"/>
      <c r="BP8" s="457"/>
      <c r="BQ8" s="457"/>
      <c r="BR8" s="457"/>
      <c r="BS8" s="457"/>
      <c r="BT8" s="457"/>
      <c r="BU8" s="457"/>
      <c r="BV8" s="457"/>
      <c r="BW8" s="457"/>
      <c r="BX8" s="457" t="s">
        <v>286</v>
      </c>
      <c r="BY8" s="457"/>
      <c r="BZ8" s="457"/>
      <c r="CA8" s="457"/>
      <c r="CB8" s="457"/>
      <c r="CC8" s="457"/>
      <c r="CD8" s="457" t="s">
        <v>285</v>
      </c>
      <c r="CE8" s="457"/>
      <c r="CF8" s="457"/>
      <c r="CG8" s="457"/>
      <c r="CH8" s="457"/>
      <c r="CI8" s="457"/>
      <c r="CJ8" s="457" t="s">
        <v>284</v>
      </c>
      <c r="CK8" s="457"/>
      <c r="CL8" s="457"/>
      <c r="CM8" s="457"/>
      <c r="CN8" s="457"/>
      <c r="CO8" s="457"/>
      <c r="CP8" s="457"/>
      <c r="CQ8" s="457"/>
      <c r="CR8" s="457"/>
      <c r="CS8" s="457"/>
      <c r="CT8" s="457"/>
      <c r="CU8" s="457"/>
    </row>
    <row r="9" spans="1:99" x14ac:dyDescent="0.25">
      <c r="A9" s="456"/>
      <c r="B9" s="456"/>
      <c r="C9" s="456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57" t="s">
        <v>283</v>
      </c>
      <c r="BM9" s="457"/>
      <c r="BN9" s="457"/>
      <c r="BO9" s="457"/>
      <c r="BP9" s="457"/>
      <c r="BQ9" s="457"/>
      <c r="BR9" s="457"/>
      <c r="BS9" s="457"/>
      <c r="BT9" s="457"/>
      <c r="BU9" s="457"/>
      <c r="BV9" s="457"/>
      <c r="BW9" s="457"/>
      <c r="BX9" s="457" t="s">
        <v>282</v>
      </c>
      <c r="BY9" s="457"/>
      <c r="BZ9" s="457"/>
      <c r="CA9" s="457"/>
      <c r="CB9" s="457"/>
      <c r="CC9" s="457"/>
      <c r="CD9" s="457" t="s">
        <v>281</v>
      </c>
      <c r="CE9" s="457"/>
      <c r="CF9" s="457"/>
      <c r="CG9" s="457"/>
      <c r="CH9" s="457"/>
      <c r="CI9" s="457"/>
      <c r="CJ9" s="457" t="s">
        <v>280</v>
      </c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</row>
    <row r="10" spans="1:99" x14ac:dyDescent="0.25">
      <c r="A10" s="456"/>
      <c r="B10" s="456"/>
      <c r="C10" s="456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7"/>
      <c r="BL10" s="457"/>
      <c r="BM10" s="457"/>
      <c r="BN10" s="457"/>
      <c r="BO10" s="457"/>
      <c r="BP10" s="457"/>
      <c r="BQ10" s="457"/>
      <c r="BR10" s="457"/>
      <c r="BS10" s="457"/>
      <c r="BT10" s="457"/>
      <c r="BU10" s="457"/>
      <c r="BV10" s="457"/>
      <c r="BW10" s="457"/>
      <c r="BX10" s="457" t="s">
        <v>279</v>
      </c>
      <c r="BY10" s="457"/>
      <c r="BZ10" s="457"/>
      <c r="CA10" s="457"/>
      <c r="CB10" s="457"/>
      <c r="CC10" s="457"/>
      <c r="CD10" s="457" t="s">
        <v>278</v>
      </c>
      <c r="CE10" s="457"/>
      <c r="CF10" s="457"/>
      <c r="CG10" s="457"/>
      <c r="CH10" s="457"/>
      <c r="CI10" s="457"/>
      <c r="CJ10" s="457" t="s">
        <v>277</v>
      </c>
      <c r="CK10" s="457"/>
      <c r="CL10" s="457"/>
      <c r="CM10" s="457"/>
      <c r="CN10" s="457"/>
      <c r="CO10" s="457"/>
      <c r="CP10" s="457"/>
      <c r="CQ10" s="457"/>
      <c r="CR10" s="457"/>
      <c r="CS10" s="457"/>
      <c r="CT10" s="457"/>
      <c r="CU10" s="457"/>
    </row>
    <row r="11" spans="1:99" x14ac:dyDescent="0.25">
      <c r="A11" s="456"/>
      <c r="B11" s="456"/>
      <c r="C11" s="456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457"/>
      <c r="BE11" s="457"/>
      <c r="BF11" s="457"/>
      <c r="BG11" s="457"/>
      <c r="BH11" s="457"/>
      <c r="BI11" s="457"/>
      <c r="BJ11" s="457"/>
      <c r="BK11" s="457"/>
      <c r="BL11" s="457"/>
      <c r="BM11" s="457"/>
      <c r="BN11" s="457"/>
      <c r="BO11" s="457"/>
      <c r="BP11" s="457"/>
      <c r="BQ11" s="457"/>
      <c r="BR11" s="457"/>
      <c r="BS11" s="457"/>
      <c r="BT11" s="457"/>
      <c r="BU11" s="457"/>
      <c r="BV11" s="457"/>
      <c r="BW11" s="457"/>
      <c r="BX11" s="457" t="s">
        <v>276</v>
      </c>
      <c r="BY11" s="457"/>
      <c r="BZ11" s="457"/>
      <c r="CA11" s="457"/>
      <c r="CB11" s="457"/>
      <c r="CC11" s="457"/>
      <c r="CD11" s="457" t="s">
        <v>275</v>
      </c>
      <c r="CE11" s="457"/>
      <c r="CF11" s="457"/>
      <c r="CG11" s="457"/>
      <c r="CH11" s="457"/>
      <c r="CI11" s="457"/>
      <c r="CJ11" s="457" t="s">
        <v>274</v>
      </c>
      <c r="CK11" s="457"/>
      <c r="CL11" s="457"/>
      <c r="CM11" s="457"/>
      <c r="CN11" s="457"/>
      <c r="CO11" s="457"/>
      <c r="CP11" s="457"/>
      <c r="CQ11" s="457"/>
      <c r="CR11" s="457"/>
      <c r="CS11" s="457"/>
      <c r="CT11" s="457"/>
      <c r="CU11" s="457"/>
    </row>
    <row r="12" spans="1:99" x14ac:dyDescent="0.25">
      <c r="A12" s="456"/>
      <c r="B12" s="456"/>
      <c r="C12" s="456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457"/>
      <c r="BE12" s="457"/>
      <c r="BF12" s="457"/>
      <c r="BG12" s="457"/>
      <c r="BH12" s="457"/>
      <c r="BI12" s="457"/>
      <c r="BJ12" s="457"/>
      <c r="BK12" s="457"/>
      <c r="BL12" s="457"/>
      <c r="BM12" s="457"/>
      <c r="BN12" s="457"/>
      <c r="BO12" s="457"/>
      <c r="BP12" s="457"/>
      <c r="BQ12" s="457"/>
      <c r="BR12" s="457"/>
      <c r="BS12" s="457"/>
      <c r="BT12" s="457"/>
      <c r="BU12" s="457"/>
      <c r="BV12" s="457"/>
      <c r="BW12" s="457"/>
      <c r="BX12" s="457" t="s">
        <v>273</v>
      </c>
      <c r="BY12" s="457"/>
      <c r="BZ12" s="457"/>
      <c r="CA12" s="457"/>
      <c r="CB12" s="457"/>
      <c r="CC12" s="457"/>
      <c r="CD12" s="457" t="s">
        <v>272</v>
      </c>
      <c r="CE12" s="457"/>
      <c r="CF12" s="457"/>
      <c r="CG12" s="457"/>
      <c r="CH12" s="457"/>
      <c r="CI12" s="457"/>
      <c r="CJ12" s="457" t="s">
        <v>271</v>
      </c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</row>
    <row r="13" spans="1:99" x14ac:dyDescent="0.25">
      <c r="A13" s="452"/>
      <c r="B13" s="452"/>
      <c r="C13" s="452"/>
      <c r="D13" s="452">
        <v>1</v>
      </c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>
        <v>2</v>
      </c>
      <c r="P13" s="452"/>
      <c r="Q13" s="452"/>
      <c r="R13" s="452"/>
      <c r="S13" s="452"/>
      <c r="T13" s="452"/>
      <c r="U13" s="452"/>
      <c r="V13" s="452">
        <v>3</v>
      </c>
      <c r="W13" s="452"/>
      <c r="X13" s="452"/>
      <c r="Y13" s="452"/>
      <c r="Z13" s="452"/>
      <c r="AA13" s="452"/>
      <c r="AB13" s="452">
        <v>4</v>
      </c>
      <c r="AC13" s="452"/>
      <c r="AD13" s="452"/>
      <c r="AE13" s="452"/>
      <c r="AF13" s="452"/>
      <c r="AG13" s="452"/>
      <c r="AH13" s="452">
        <v>5</v>
      </c>
      <c r="AI13" s="452"/>
      <c r="AJ13" s="452"/>
      <c r="AK13" s="452"/>
      <c r="AL13" s="452"/>
      <c r="AM13" s="452"/>
      <c r="AN13" s="452">
        <v>6</v>
      </c>
      <c r="AO13" s="452"/>
      <c r="AP13" s="452"/>
      <c r="AQ13" s="452"/>
      <c r="AR13" s="452"/>
      <c r="AS13" s="452"/>
      <c r="AT13" s="452">
        <v>7</v>
      </c>
      <c r="AU13" s="452"/>
      <c r="AV13" s="452"/>
      <c r="AW13" s="452"/>
      <c r="AX13" s="452"/>
      <c r="AY13" s="452"/>
      <c r="AZ13" s="452">
        <v>8</v>
      </c>
      <c r="BA13" s="452"/>
      <c r="BB13" s="452"/>
      <c r="BC13" s="452"/>
      <c r="BD13" s="452"/>
      <c r="BE13" s="452"/>
      <c r="BF13" s="452">
        <v>9</v>
      </c>
      <c r="BG13" s="452"/>
      <c r="BH13" s="452"/>
      <c r="BI13" s="452"/>
      <c r="BJ13" s="452"/>
      <c r="BK13" s="452"/>
      <c r="BL13" s="452">
        <v>10</v>
      </c>
      <c r="BM13" s="452"/>
      <c r="BN13" s="452"/>
      <c r="BO13" s="452"/>
      <c r="BP13" s="452"/>
      <c r="BQ13" s="452"/>
      <c r="BR13" s="452">
        <v>11</v>
      </c>
      <c r="BS13" s="452"/>
      <c r="BT13" s="452"/>
      <c r="BU13" s="452"/>
      <c r="BV13" s="452"/>
      <c r="BW13" s="452"/>
      <c r="BX13" s="452">
        <v>12</v>
      </c>
      <c r="BY13" s="452"/>
      <c r="BZ13" s="452"/>
      <c r="CA13" s="452"/>
      <c r="CB13" s="452"/>
      <c r="CC13" s="452"/>
      <c r="CD13" s="452">
        <v>13</v>
      </c>
      <c r="CE13" s="452"/>
      <c r="CF13" s="452"/>
      <c r="CG13" s="452"/>
      <c r="CH13" s="452"/>
      <c r="CI13" s="452"/>
      <c r="CJ13" s="452">
        <v>14</v>
      </c>
      <c r="CK13" s="452"/>
      <c r="CL13" s="452"/>
      <c r="CM13" s="452"/>
      <c r="CN13" s="452"/>
      <c r="CO13" s="452"/>
      <c r="CP13" s="452">
        <v>15</v>
      </c>
      <c r="CQ13" s="452"/>
      <c r="CR13" s="452"/>
      <c r="CS13" s="452"/>
      <c r="CT13" s="452"/>
      <c r="CU13" s="452"/>
    </row>
    <row r="14" spans="1:99" s="135" customFormat="1" ht="12.75" customHeight="1" x14ac:dyDescent="0.25">
      <c r="A14" s="453"/>
      <c r="B14" s="453"/>
      <c r="C14" s="453"/>
      <c r="D14" s="454" t="s">
        <v>510</v>
      </c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5"/>
      <c r="AI14" s="455"/>
      <c r="AJ14" s="455"/>
      <c r="AK14" s="455"/>
      <c r="AL14" s="455"/>
      <c r="AM14" s="455"/>
      <c r="AN14" s="442">
        <f>AN21+AN22+AN23+AN24+AN25</f>
        <v>3.5784700000000003</v>
      </c>
      <c r="AO14" s="442"/>
      <c r="AP14" s="442"/>
      <c r="AQ14" s="442"/>
      <c r="AR14" s="442"/>
      <c r="AS14" s="442"/>
      <c r="AT14" s="442">
        <f>AT21+AT22+AT23+AT24+AT25</f>
        <v>3.5784700000000003</v>
      </c>
      <c r="AU14" s="442"/>
      <c r="AV14" s="442"/>
      <c r="AW14" s="442"/>
      <c r="AX14" s="442"/>
      <c r="AY14" s="442"/>
      <c r="AZ14" s="442">
        <f>AZ21+AZ22+AZ23+AZ24+AZ25</f>
        <v>3.5784700000000003</v>
      </c>
      <c r="BA14" s="442"/>
      <c r="BB14" s="442"/>
      <c r="BC14" s="442"/>
      <c r="BD14" s="442"/>
      <c r="BE14" s="442"/>
      <c r="BF14" s="442">
        <f>BF21+BF22+BF23+BF24+BF25</f>
        <v>0</v>
      </c>
      <c r="BG14" s="442"/>
      <c r="BH14" s="442"/>
      <c r="BI14" s="442"/>
      <c r="BJ14" s="442"/>
      <c r="BK14" s="442"/>
      <c r="BL14" s="442">
        <f>BL21+BL22+BL23+BL24+BL25</f>
        <v>1.1438100000000001E-3</v>
      </c>
      <c r="BM14" s="442"/>
      <c r="BN14" s="442"/>
      <c r="BO14" s="442"/>
      <c r="BP14" s="442"/>
      <c r="BQ14" s="442"/>
      <c r="BR14" s="442">
        <f>BR21+BR22+BR23+BR24+BR25</f>
        <v>-3.5784700000000003</v>
      </c>
      <c r="BS14" s="442"/>
      <c r="BT14" s="442"/>
      <c r="BU14" s="442"/>
      <c r="BV14" s="442"/>
      <c r="BW14" s="442"/>
      <c r="BX14" s="442">
        <f>BX21+BX22+BX23+BX24+BX25</f>
        <v>0</v>
      </c>
      <c r="BY14" s="442"/>
      <c r="BZ14" s="442"/>
      <c r="CA14" s="442"/>
      <c r="CB14" s="442"/>
      <c r="CC14" s="442"/>
      <c r="CD14" s="442">
        <f>CD21+CD22+CD23+CD24+CD25</f>
        <v>0</v>
      </c>
      <c r="CE14" s="442"/>
      <c r="CF14" s="442"/>
      <c r="CG14" s="442"/>
      <c r="CH14" s="442"/>
      <c r="CI14" s="442"/>
      <c r="CJ14" s="442">
        <f>CJ21+CJ22+CJ23+CJ24+CJ25</f>
        <v>-3.5784700000000003</v>
      </c>
      <c r="CK14" s="442"/>
      <c r="CL14" s="442"/>
      <c r="CM14" s="442"/>
      <c r="CN14" s="442"/>
      <c r="CO14" s="442"/>
      <c r="CP14" s="451"/>
      <c r="CQ14" s="451"/>
      <c r="CR14" s="451"/>
      <c r="CS14" s="451"/>
      <c r="CT14" s="451"/>
      <c r="CU14" s="451"/>
    </row>
    <row r="15" spans="1:99" s="135" customFormat="1" ht="42.75" hidden="1" customHeight="1" x14ac:dyDescent="0.25">
      <c r="A15" s="479">
        <v>1</v>
      </c>
      <c r="B15" s="480"/>
      <c r="C15" s="481"/>
      <c r="D15" s="482" t="str">
        <f>'Приложение 2'!B9</f>
        <v>Устройство узлов коммерческого учёта тепловой энергии в точках поставки в тепловой камере ТК-10</v>
      </c>
      <c r="E15" s="483"/>
      <c r="F15" s="483"/>
      <c r="G15" s="483"/>
      <c r="H15" s="483"/>
      <c r="I15" s="483"/>
      <c r="J15" s="483"/>
      <c r="K15" s="483"/>
      <c r="L15" s="483"/>
      <c r="M15" s="483"/>
      <c r="N15" s="484"/>
      <c r="O15" s="445">
        <v>2016</v>
      </c>
      <c r="P15" s="445"/>
      <c r="Q15" s="445"/>
      <c r="R15" s="445"/>
      <c r="S15" s="445"/>
      <c r="T15" s="445"/>
      <c r="U15" s="445"/>
      <c r="V15" s="445">
        <f t="shared" ref="V15:V20" si="0">O15</f>
        <v>2016</v>
      </c>
      <c r="W15" s="445"/>
      <c r="X15" s="445"/>
      <c r="Y15" s="445"/>
      <c r="Z15" s="445"/>
      <c r="AA15" s="445"/>
      <c r="AB15" s="445">
        <f>V15</f>
        <v>2016</v>
      </c>
      <c r="AC15" s="445"/>
      <c r="AD15" s="445"/>
      <c r="AE15" s="445"/>
      <c r="AF15" s="445"/>
      <c r="AG15" s="445"/>
      <c r="AH15" s="445">
        <v>100</v>
      </c>
      <c r="AI15" s="445"/>
      <c r="AJ15" s="445"/>
      <c r="AK15" s="445"/>
      <c r="AL15" s="445"/>
      <c r="AM15" s="445"/>
      <c r="AN15" s="443">
        <f>[25]ПланВВодаОбъектов_28.10.15!$AL$184/1.18</f>
        <v>1772.2347203389832</v>
      </c>
      <c r="AO15" s="443"/>
      <c r="AP15" s="443"/>
      <c r="AQ15" s="443"/>
      <c r="AR15" s="443"/>
      <c r="AS15" s="443"/>
      <c r="AT15" s="443">
        <v>0</v>
      </c>
      <c r="AU15" s="443"/>
      <c r="AV15" s="443"/>
      <c r="AW15" s="443"/>
      <c r="AX15" s="443"/>
      <c r="AY15" s="443"/>
      <c r="AZ15" s="443">
        <v>0</v>
      </c>
      <c r="BA15" s="443"/>
      <c r="BB15" s="443"/>
      <c r="BC15" s="443"/>
      <c r="BD15" s="443"/>
      <c r="BE15" s="443"/>
      <c r="BF15" s="443">
        <v>0</v>
      </c>
      <c r="BG15" s="443"/>
      <c r="BH15" s="443"/>
      <c r="BI15" s="443"/>
      <c r="BJ15" s="443"/>
      <c r="BK15" s="443"/>
      <c r="BL15" s="443">
        <v>0</v>
      </c>
      <c r="BM15" s="443"/>
      <c r="BN15" s="443"/>
      <c r="BO15" s="443"/>
      <c r="BP15" s="443"/>
      <c r="BQ15" s="443"/>
      <c r="BR15" s="443">
        <f t="shared" ref="BR15:BR20" si="1">CJ15</f>
        <v>0</v>
      </c>
      <c r="BS15" s="443"/>
      <c r="BT15" s="443"/>
      <c r="BU15" s="443"/>
      <c r="BV15" s="443"/>
      <c r="BW15" s="443"/>
      <c r="BX15" s="443" t="str">
        <f>CP15</f>
        <v>перенос закупочных процедур</v>
      </c>
      <c r="BY15" s="444"/>
      <c r="BZ15" s="444"/>
      <c r="CA15" s="444"/>
      <c r="CB15" s="444"/>
      <c r="CC15" s="444"/>
      <c r="CD15" s="443">
        <f t="shared" ref="CD15:CD26" si="2">CV15</f>
        <v>0</v>
      </c>
      <c r="CE15" s="444"/>
      <c r="CF15" s="444"/>
      <c r="CG15" s="444"/>
      <c r="CH15" s="444"/>
      <c r="CI15" s="444"/>
      <c r="CJ15" s="443">
        <f>'Приложение 2'!S9/1.18</f>
        <v>0</v>
      </c>
      <c r="CK15" s="444"/>
      <c r="CL15" s="444"/>
      <c r="CM15" s="444"/>
      <c r="CN15" s="444"/>
      <c r="CO15" s="444"/>
      <c r="CP15" s="449" t="str">
        <f>'Приложение 2'!W9</f>
        <v>перенос закупочных процедур</v>
      </c>
      <c r="CQ15" s="450"/>
      <c r="CR15" s="450"/>
      <c r="CS15" s="450"/>
      <c r="CT15" s="450"/>
      <c r="CU15" s="450"/>
    </row>
    <row r="16" spans="1:99" s="135" customFormat="1" ht="69" hidden="1" customHeight="1" x14ac:dyDescent="0.25">
      <c r="A16" s="479">
        <v>2</v>
      </c>
      <c r="B16" s="480"/>
      <c r="C16" s="481"/>
      <c r="D16" s="482" t="str">
        <f>'Приложение 2'!B10</f>
        <v>Устройство узла коммерческого учёта тепловой энергии в точках поставки в теплопункте на ВНС Котельной</v>
      </c>
      <c r="E16" s="483"/>
      <c r="F16" s="483"/>
      <c r="G16" s="483"/>
      <c r="H16" s="483"/>
      <c r="I16" s="483"/>
      <c r="J16" s="483"/>
      <c r="K16" s="483"/>
      <c r="L16" s="483"/>
      <c r="M16" s="483"/>
      <c r="N16" s="484"/>
      <c r="O16" s="445">
        <v>2016</v>
      </c>
      <c r="P16" s="445"/>
      <c r="Q16" s="445"/>
      <c r="R16" s="445"/>
      <c r="S16" s="445"/>
      <c r="T16" s="445"/>
      <c r="U16" s="445"/>
      <c r="V16" s="445">
        <f t="shared" si="0"/>
        <v>2016</v>
      </c>
      <c r="W16" s="445"/>
      <c r="X16" s="445"/>
      <c r="Y16" s="445"/>
      <c r="Z16" s="445"/>
      <c r="AA16" s="445"/>
      <c r="AB16" s="445">
        <f>V16</f>
        <v>2016</v>
      </c>
      <c r="AC16" s="445"/>
      <c r="AD16" s="445"/>
      <c r="AE16" s="445"/>
      <c r="AF16" s="445"/>
      <c r="AG16" s="445"/>
      <c r="AH16" s="445">
        <f>AH15</f>
        <v>100</v>
      </c>
      <c r="AI16" s="445"/>
      <c r="AJ16" s="445"/>
      <c r="AK16" s="445"/>
      <c r="AL16" s="445"/>
      <c r="AM16" s="445"/>
      <c r="AN16" s="443">
        <f>[25]ПланВВодаОбъектов_28.10.15!$AL$185/1.18</f>
        <v>347.79430508474582</v>
      </c>
      <c r="AO16" s="443"/>
      <c r="AP16" s="443"/>
      <c r="AQ16" s="443"/>
      <c r="AR16" s="443"/>
      <c r="AS16" s="443"/>
      <c r="AT16" s="443">
        <v>0</v>
      </c>
      <c r="AU16" s="443"/>
      <c r="AV16" s="443"/>
      <c r="AW16" s="443"/>
      <c r="AX16" s="443"/>
      <c r="AY16" s="443"/>
      <c r="AZ16" s="443">
        <v>0</v>
      </c>
      <c r="BA16" s="443"/>
      <c r="BB16" s="443"/>
      <c r="BC16" s="443"/>
      <c r="BD16" s="443"/>
      <c r="BE16" s="443"/>
      <c r="BF16" s="443">
        <v>0</v>
      </c>
      <c r="BG16" s="443"/>
      <c r="BH16" s="443"/>
      <c r="BI16" s="443"/>
      <c r="BJ16" s="443"/>
      <c r="BK16" s="443"/>
      <c r="BL16" s="443">
        <v>0</v>
      </c>
      <c r="BM16" s="443"/>
      <c r="BN16" s="443"/>
      <c r="BO16" s="443"/>
      <c r="BP16" s="443"/>
      <c r="BQ16" s="443"/>
      <c r="BR16" s="443">
        <f t="shared" si="1"/>
        <v>0</v>
      </c>
      <c r="BS16" s="443"/>
      <c r="BT16" s="443"/>
      <c r="BU16" s="443"/>
      <c r="BV16" s="443"/>
      <c r="BW16" s="443"/>
      <c r="BX16" s="443">
        <f>CP16</f>
        <v>0</v>
      </c>
      <c r="BY16" s="444"/>
      <c r="BZ16" s="444"/>
      <c r="CA16" s="444"/>
      <c r="CB16" s="444"/>
      <c r="CC16" s="444"/>
      <c r="CD16" s="443">
        <f t="shared" si="2"/>
        <v>0</v>
      </c>
      <c r="CE16" s="444"/>
      <c r="CF16" s="444"/>
      <c r="CG16" s="444"/>
      <c r="CH16" s="444"/>
      <c r="CI16" s="444"/>
      <c r="CJ16" s="443">
        <f>'Приложение 2'!S10/1.18</f>
        <v>0</v>
      </c>
      <c r="CK16" s="444"/>
      <c r="CL16" s="444"/>
      <c r="CM16" s="444"/>
      <c r="CN16" s="444"/>
      <c r="CO16" s="444"/>
      <c r="CP16" s="446">
        <f>'Приложение 2'!W10</f>
        <v>0</v>
      </c>
      <c r="CQ16" s="447"/>
      <c r="CR16" s="447"/>
      <c r="CS16" s="447"/>
      <c r="CT16" s="447"/>
      <c r="CU16" s="448"/>
    </row>
    <row r="17" spans="1:99" s="135" customFormat="1" ht="68.25" hidden="1" customHeight="1" x14ac:dyDescent="0.25">
      <c r="A17" s="479">
        <v>3</v>
      </c>
      <c r="B17" s="480"/>
      <c r="C17" s="481"/>
      <c r="D17" s="482" t="str">
        <f>'Приложение 2'!B11</f>
        <v xml:space="preserve">Устройство узла коммерческого учёта тепловой энергии в точке поставки в тепловой камере ТК-8 </v>
      </c>
      <c r="E17" s="483"/>
      <c r="F17" s="483"/>
      <c r="G17" s="483"/>
      <c r="H17" s="483"/>
      <c r="I17" s="483"/>
      <c r="J17" s="483"/>
      <c r="K17" s="483"/>
      <c r="L17" s="483"/>
      <c r="M17" s="483"/>
      <c r="N17" s="484"/>
      <c r="O17" s="445">
        <v>2016</v>
      </c>
      <c r="P17" s="445"/>
      <c r="Q17" s="445"/>
      <c r="R17" s="445"/>
      <c r="S17" s="445"/>
      <c r="T17" s="445"/>
      <c r="U17" s="445"/>
      <c r="V17" s="445">
        <f t="shared" si="0"/>
        <v>2016</v>
      </c>
      <c r="W17" s="445"/>
      <c r="X17" s="445"/>
      <c r="Y17" s="445"/>
      <c r="Z17" s="445"/>
      <c r="AA17" s="445"/>
      <c r="AB17" s="445">
        <v>2017</v>
      </c>
      <c r="AC17" s="445"/>
      <c r="AD17" s="445"/>
      <c r="AE17" s="445"/>
      <c r="AF17" s="445"/>
      <c r="AG17" s="445"/>
      <c r="AH17" s="445">
        <f>AH16</f>
        <v>100</v>
      </c>
      <c r="AI17" s="445"/>
      <c r="AJ17" s="445"/>
      <c r="AK17" s="445"/>
      <c r="AL17" s="445"/>
      <c r="AM17" s="445"/>
      <c r="AN17" s="443">
        <f>[25]ПланВВодаОбъектов_28.10.15!$AL$186/1.18</f>
        <v>67.872118644067797</v>
      </c>
      <c r="AO17" s="443"/>
      <c r="AP17" s="443"/>
      <c r="AQ17" s="443"/>
      <c r="AR17" s="443"/>
      <c r="AS17" s="443"/>
      <c r="AT17" s="443">
        <v>0</v>
      </c>
      <c r="AU17" s="443"/>
      <c r="AV17" s="443"/>
      <c r="AW17" s="443"/>
      <c r="AX17" s="443"/>
      <c r="AY17" s="443"/>
      <c r="AZ17" s="443">
        <v>0</v>
      </c>
      <c r="BA17" s="443"/>
      <c r="BB17" s="443"/>
      <c r="BC17" s="443"/>
      <c r="BD17" s="443"/>
      <c r="BE17" s="443"/>
      <c r="BF17" s="443">
        <v>0</v>
      </c>
      <c r="BG17" s="443"/>
      <c r="BH17" s="443"/>
      <c r="BI17" s="443"/>
      <c r="BJ17" s="443"/>
      <c r="BK17" s="443"/>
      <c r="BL17" s="443">
        <v>0</v>
      </c>
      <c r="BM17" s="443"/>
      <c r="BN17" s="443"/>
      <c r="BO17" s="443"/>
      <c r="BP17" s="443"/>
      <c r="BQ17" s="443"/>
      <c r="BR17" s="443">
        <f t="shared" si="1"/>
        <v>0</v>
      </c>
      <c r="BS17" s="443"/>
      <c r="BT17" s="443"/>
      <c r="BU17" s="443"/>
      <c r="BV17" s="443"/>
      <c r="BW17" s="443"/>
      <c r="BX17" s="443">
        <v>0</v>
      </c>
      <c r="BY17" s="444"/>
      <c r="BZ17" s="444"/>
      <c r="CA17" s="444"/>
      <c r="CB17" s="444"/>
      <c r="CC17" s="444"/>
      <c r="CD17" s="443">
        <f t="shared" si="2"/>
        <v>0</v>
      </c>
      <c r="CE17" s="444"/>
      <c r="CF17" s="444"/>
      <c r="CG17" s="444"/>
      <c r="CH17" s="444"/>
      <c r="CI17" s="444"/>
      <c r="CJ17" s="443">
        <f>'Приложение 2'!S11/1.18</f>
        <v>0</v>
      </c>
      <c r="CK17" s="444"/>
      <c r="CL17" s="444"/>
      <c r="CM17" s="444"/>
      <c r="CN17" s="444"/>
      <c r="CO17" s="444"/>
      <c r="CP17" s="446">
        <f>'Приложение 2'!W11</f>
        <v>0</v>
      </c>
      <c r="CQ17" s="447"/>
      <c r="CR17" s="447"/>
      <c r="CS17" s="447"/>
      <c r="CT17" s="447"/>
      <c r="CU17" s="448"/>
    </row>
    <row r="18" spans="1:99" s="135" customFormat="1" ht="60" hidden="1" customHeight="1" x14ac:dyDescent="0.25">
      <c r="A18" s="479">
        <v>4</v>
      </c>
      <c r="B18" s="480"/>
      <c r="C18" s="481"/>
      <c r="D18" s="482" t="str">
        <f>'Приложение 2'!B12</f>
        <v>Устройство узла коммерческого учёта тепловой энергии в точке поставки на здание ООО "СМТ" (Днепропетровский пр.,5 стр.1)</v>
      </c>
      <c r="E18" s="483"/>
      <c r="F18" s="483"/>
      <c r="G18" s="483"/>
      <c r="H18" s="483"/>
      <c r="I18" s="483"/>
      <c r="J18" s="483"/>
      <c r="K18" s="483"/>
      <c r="L18" s="483"/>
      <c r="M18" s="483"/>
      <c r="N18" s="484"/>
      <c r="O18" s="445">
        <v>2016</v>
      </c>
      <c r="P18" s="445"/>
      <c r="Q18" s="445"/>
      <c r="R18" s="445"/>
      <c r="S18" s="445"/>
      <c r="T18" s="445"/>
      <c r="U18" s="445"/>
      <c r="V18" s="445">
        <f t="shared" si="0"/>
        <v>2016</v>
      </c>
      <c r="W18" s="445"/>
      <c r="X18" s="445"/>
      <c r="Y18" s="445"/>
      <c r="Z18" s="445"/>
      <c r="AA18" s="445"/>
      <c r="AB18" s="445">
        <v>2017</v>
      </c>
      <c r="AC18" s="445"/>
      <c r="AD18" s="445"/>
      <c r="AE18" s="445"/>
      <c r="AF18" s="445"/>
      <c r="AG18" s="445"/>
      <c r="AH18" s="445">
        <f>AH17</f>
        <v>100</v>
      </c>
      <c r="AI18" s="445"/>
      <c r="AJ18" s="445"/>
      <c r="AK18" s="445"/>
      <c r="AL18" s="445"/>
      <c r="AM18" s="445"/>
      <c r="AN18" s="443">
        <f>[25]ПланВВодаОбъектов_28.10.15!$AL$187/1.18</f>
        <v>866.17805084745771</v>
      </c>
      <c r="AO18" s="443"/>
      <c r="AP18" s="443"/>
      <c r="AQ18" s="443"/>
      <c r="AR18" s="443"/>
      <c r="AS18" s="443"/>
      <c r="AT18" s="443">
        <v>0</v>
      </c>
      <c r="AU18" s="443"/>
      <c r="AV18" s="443"/>
      <c r="AW18" s="443"/>
      <c r="AX18" s="443"/>
      <c r="AY18" s="443"/>
      <c r="AZ18" s="443">
        <v>0</v>
      </c>
      <c r="BA18" s="443"/>
      <c r="BB18" s="443"/>
      <c r="BC18" s="443"/>
      <c r="BD18" s="443"/>
      <c r="BE18" s="443"/>
      <c r="BF18" s="443">
        <v>0</v>
      </c>
      <c r="BG18" s="443"/>
      <c r="BH18" s="443"/>
      <c r="BI18" s="443"/>
      <c r="BJ18" s="443"/>
      <c r="BK18" s="443"/>
      <c r="BL18" s="443">
        <v>0</v>
      </c>
      <c r="BM18" s="443"/>
      <c r="BN18" s="443"/>
      <c r="BO18" s="443"/>
      <c r="BP18" s="443"/>
      <c r="BQ18" s="443"/>
      <c r="BR18" s="443">
        <f t="shared" si="1"/>
        <v>0</v>
      </c>
      <c r="BS18" s="443"/>
      <c r="BT18" s="443"/>
      <c r="BU18" s="443"/>
      <c r="BV18" s="443"/>
      <c r="BW18" s="443"/>
      <c r="BX18" s="443">
        <v>0</v>
      </c>
      <c r="BY18" s="444"/>
      <c r="BZ18" s="444"/>
      <c r="CA18" s="444"/>
      <c r="CB18" s="444"/>
      <c r="CC18" s="444"/>
      <c r="CD18" s="443">
        <f t="shared" si="2"/>
        <v>0</v>
      </c>
      <c r="CE18" s="444"/>
      <c r="CF18" s="444"/>
      <c r="CG18" s="444"/>
      <c r="CH18" s="444"/>
      <c r="CI18" s="444"/>
      <c r="CJ18" s="443">
        <f>'Приложение 2'!S12/1.18</f>
        <v>0</v>
      </c>
      <c r="CK18" s="444"/>
      <c r="CL18" s="444"/>
      <c r="CM18" s="444"/>
      <c r="CN18" s="444"/>
      <c r="CO18" s="444"/>
      <c r="CP18" s="446" t="str">
        <f>'Приложение 2'!W12</f>
        <v>перенос закупочных процедур</v>
      </c>
      <c r="CQ18" s="447"/>
      <c r="CR18" s="447"/>
      <c r="CS18" s="447"/>
      <c r="CT18" s="447"/>
      <c r="CU18" s="448"/>
    </row>
    <row r="19" spans="1:99" s="135" customFormat="1" ht="55.5" hidden="1" customHeight="1" x14ac:dyDescent="0.25">
      <c r="A19" s="479">
        <v>5</v>
      </c>
      <c r="B19" s="480"/>
      <c r="C19" s="481"/>
      <c r="D19" s="482" t="str">
        <f>'Приложение 2'!B13</f>
        <v>Устройство узла коммерческого учёта тепловой энергии в точке поставки  на здание ООО "СМТ" (Днепропетровский пр.,7)</v>
      </c>
      <c r="E19" s="483"/>
      <c r="F19" s="483"/>
      <c r="G19" s="483"/>
      <c r="H19" s="483"/>
      <c r="I19" s="483"/>
      <c r="J19" s="483"/>
      <c r="K19" s="483"/>
      <c r="L19" s="483"/>
      <c r="M19" s="483"/>
      <c r="N19" s="484"/>
      <c r="O19" s="445">
        <v>2016</v>
      </c>
      <c r="P19" s="445"/>
      <c r="Q19" s="445"/>
      <c r="R19" s="445"/>
      <c r="S19" s="445"/>
      <c r="T19" s="445"/>
      <c r="U19" s="445"/>
      <c r="V19" s="445">
        <f t="shared" si="0"/>
        <v>2016</v>
      </c>
      <c r="W19" s="445"/>
      <c r="X19" s="445"/>
      <c r="Y19" s="445"/>
      <c r="Z19" s="445"/>
      <c r="AA19" s="445"/>
      <c r="AB19" s="445">
        <v>2017</v>
      </c>
      <c r="AC19" s="445"/>
      <c r="AD19" s="445"/>
      <c r="AE19" s="445"/>
      <c r="AF19" s="445"/>
      <c r="AG19" s="445"/>
      <c r="AH19" s="445">
        <f>AH18</f>
        <v>100</v>
      </c>
      <c r="AI19" s="445"/>
      <c r="AJ19" s="445"/>
      <c r="AK19" s="445"/>
      <c r="AL19" s="445"/>
      <c r="AM19" s="445"/>
      <c r="AN19" s="443">
        <f>[25]ПланВВодаОбъектов_28.10.15!$AL$188/1.18</f>
        <v>1377.0650000000001</v>
      </c>
      <c r="AO19" s="443"/>
      <c r="AP19" s="443"/>
      <c r="AQ19" s="443"/>
      <c r="AR19" s="443"/>
      <c r="AS19" s="443"/>
      <c r="AT19" s="443">
        <v>0</v>
      </c>
      <c r="AU19" s="443"/>
      <c r="AV19" s="443"/>
      <c r="AW19" s="443"/>
      <c r="AX19" s="443"/>
      <c r="AY19" s="443"/>
      <c r="AZ19" s="443">
        <v>0</v>
      </c>
      <c r="BA19" s="443"/>
      <c r="BB19" s="443"/>
      <c r="BC19" s="443"/>
      <c r="BD19" s="443"/>
      <c r="BE19" s="443"/>
      <c r="BF19" s="443">
        <v>0</v>
      </c>
      <c r="BG19" s="443"/>
      <c r="BH19" s="443"/>
      <c r="BI19" s="443"/>
      <c r="BJ19" s="443"/>
      <c r="BK19" s="443"/>
      <c r="BL19" s="443">
        <v>0</v>
      </c>
      <c r="BM19" s="443"/>
      <c r="BN19" s="443"/>
      <c r="BO19" s="443"/>
      <c r="BP19" s="443"/>
      <c r="BQ19" s="443"/>
      <c r="BR19" s="443">
        <f t="shared" si="1"/>
        <v>0</v>
      </c>
      <c r="BS19" s="443"/>
      <c r="BT19" s="443"/>
      <c r="BU19" s="443"/>
      <c r="BV19" s="443"/>
      <c r="BW19" s="443"/>
      <c r="BX19" s="443">
        <v>0</v>
      </c>
      <c r="BY19" s="444"/>
      <c r="BZ19" s="444"/>
      <c r="CA19" s="444"/>
      <c r="CB19" s="444"/>
      <c r="CC19" s="444"/>
      <c r="CD19" s="443">
        <f t="shared" si="2"/>
        <v>0</v>
      </c>
      <c r="CE19" s="444"/>
      <c r="CF19" s="444"/>
      <c r="CG19" s="444"/>
      <c r="CH19" s="444"/>
      <c r="CI19" s="444"/>
      <c r="CJ19" s="443">
        <f>'Приложение 2'!S13/1.18</f>
        <v>0</v>
      </c>
      <c r="CK19" s="444"/>
      <c r="CL19" s="444"/>
      <c r="CM19" s="444"/>
      <c r="CN19" s="444"/>
      <c r="CO19" s="444"/>
      <c r="CP19" s="446">
        <f>'Приложение 2'!W13</f>
        <v>0</v>
      </c>
      <c r="CQ19" s="447"/>
      <c r="CR19" s="447"/>
      <c r="CS19" s="447"/>
      <c r="CT19" s="447"/>
      <c r="CU19" s="448"/>
    </row>
    <row r="20" spans="1:99" s="135" customFormat="1" ht="42.75" hidden="1" customHeight="1" x14ac:dyDescent="0.25">
      <c r="A20" s="479">
        <v>6</v>
      </c>
      <c r="B20" s="480"/>
      <c r="C20" s="481"/>
      <c r="D20" s="482" t="str">
        <f>'Приложение 2'!B14</f>
        <v xml:space="preserve">Устройство узла коммерческого учёта в тепловой камере ТК-29 </v>
      </c>
      <c r="E20" s="483"/>
      <c r="F20" s="483"/>
      <c r="G20" s="483"/>
      <c r="H20" s="483"/>
      <c r="I20" s="483"/>
      <c r="J20" s="483"/>
      <c r="K20" s="483"/>
      <c r="L20" s="483"/>
      <c r="M20" s="483"/>
      <c r="N20" s="484"/>
      <c r="O20" s="445">
        <v>2016</v>
      </c>
      <c r="P20" s="445"/>
      <c r="Q20" s="445"/>
      <c r="R20" s="445"/>
      <c r="S20" s="445"/>
      <c r="T20" s="445"/>
      <c r="U20" s="445"/>
      <c r="V20" s="445">
        <f t="shared" si="0"/>
        <v>2016</v>
      </c>
      <c r="W20" s="445"/>
      <c r="X20" s="445"/>
      <c r="Y20" s="445"/>
      <c r="Z20" s="445"/>
      <c r="AA20" s="445"/>
      <c r="AB20" s="445">
        <v>2016</v>
      </c>
      <c r="AC20" s="445"/>
      <c r="AD20" s="445"/>
      <c r="AE20" s="445"/>
      <c r="AF20" s="445"/>
      <c r="AG20" s="445"/>
      <c r="AH20" s="445">
        <f>AH19</f>
        <v>100</v>
      </c>
      <c r="AI20" s="445"/>
      <c r="AJ20" s="445"/>
      <c r="AK20" s="445"/>
      <c r="AL20" s="445"/>
      <c r="AM20" s="445"/>
      <c r="AN20" s="443">
        <f>[25]ПланВВодаОбъектов_28.10.15!$AL$189/1.18</f>
        <v>901.39143220338974</v>
      </c>
      <c r="AO20" s="443"/>
      <c r="AP20" s="443"/>
      <c r="AQ20" s="443"/>
      <c r="AR20" s="443"/>
      <c r="AS20" s="443"/>
      <c r="AT20" s="443">
        <v>0</v>
      </c>
      <c r="AU20" s="443"/>
      <c r="AV20" s="443"/>
      <c r="AW20" s="443"/>
      <c r="AX20" s="443"/>
      <c r="AY20" s="443"/>
      <c r="AZ20" s="443">
        <v>0</v>
      </c>
      <c r="BA20" s="443"/>
      <c r="BB20" s="443"/>
      <c r="BC20" s="443"/>
      <c r="BD20" s="443"/>
      <c r="BE20" s="443"/>
      <c r="BF20" s="443">
        <v>0</v>
      </c>
      <c r="BG20" s="443"/>
      <c r="BH20" s="443"/>
      <c r="BI20" s="443"/>
      <c r="BJ20" s="443"/>
      <c r="BK20" s="443"/>
      <c r="BL20" s="443">
        <v>0</v>
      </c>
      <c r="BM20" s="443"/>
      <c r="BN20" s="443"/>
      <c r="BO20" s="443"/>
      <c r="BP20" s="443"/>
      <c r="BQ20" s="443"/>
      <c r="BR20" s="443">
        <f t="shared" si="1"/>
        <v>0</v>
      </c>
      <c r="BS20" s="443"/>
      <c r="BT20" s="443"/>
      <c r="BU20" s="443"/>
      <c r="BV20" s="443"/>
      <c r="BW20" s="443"/>
      <c r="BX20" s="443">
        <v>0</v>
      </c>
      <c r="BY20" s="444"/>
      <c r="BZ20" s="444"/>
      <c r="CA20" s="444"/>
      <c r="CB20" s="444"/>
      <c r="CC20" s="444"/>
      <c r="CD20" s="443">
        <f t="shared" si="2"/>
        <v>0</v>
      </c>
      <c r="CE20" s="444"/>
      <c r="CF20" s="444"/>
      <c r="CG20" s="444"/>
      <c r="CH20" s="444"/>
      <c r="CI20" s="444"/>
      <c r="CJ20" s="443">
        <f>'Приложение 2'!S14/1.18</f>
        <v>0</v>
      </c>
      <c r="CK20" s="444"/>
      <c r="CL20" s="444"/>
      <c r="CM20" s="444"/>
      <c r="CN20" s="444"/>
      <c r="CO20" s="444"/>
      <c r="CP20" s="446">
        <f>'Приложение 2'!W14</f>
        <v>0</v>
      </c>
      <c r="CQ20" s="447"/>
      <c r="CR20" s="447"/>
      <c r="CS20" s="447"/>
      <c r="CT20" s="447"/>
      <c r="CU20" s="448"/>
    </row>
    <row r="21" spans="1:99" s="159" customFormat="1" ht="41.25" customHeight="1" x14ac:dyDescent="0.25">
      <c r="A21" s="486" t="s">
        <v>391</v>
      </c>
      <c r="B21" s="487"/>
      <c r="C21" s="488"/>
      <c r="D21" s="494" t="s">
        <v>385</v>
      </c>
      <c r="E21" s="490"/>
      <c r="F21" s="490"/>
      <c r="G21" s="490"/>
      <c r="H21" s="490"/>
      <c r="I21" s="490"/>
      <c r="J21" s="490"/>
      <c r="K21" s="490"/>
      <c r="L21" s="490"/>
      <c r="M21" s="490"/>
      <c r="N21" s="491"/>
      <c r="O21" s="492">
        <v>2020</v>
      </c>
      <c r="P21" s="492"/>
      <c r="Q21" s="492"/>
      <c r="R21" s="492"/>
      <c r="S21" s="492"/>
      <c r="T21" s="492"/>
      <c r="U21" s="492"/>
      <c r="V21" s="492">
        <f>O21</f>
        <v>2020</v>
      </c>
      <c r="W21" s="492"/>
      <c r="X21" s="492"/>
      <c r="Y21" s="492"/>
      <c r="Z21" s="492"/>
      <c r="AA21" s="492"/>
      <c r="AB21" s="501">
        <v>0</v>
      </c>
      <c r="AC21" s="501"/>
      <c r="AD21" s="501"/>
      <c r="AE21" s="501"/>
      <c r="AF21" s="501"/>
      <c r="AG21" s="501"/>
      <c r="AH21" s="492">
        <v>0</v>
      </c>
      <c r="AI21" s="492"/>
      <c r="AJ21" s="492"/>
      <c r="AK21" s="492"/>
      <c r="AL21" s="492"/>
      <c r="AM21" s="492"/>
      <c r="AN21" s="499">
        <f>'ИСТ ДАНН'!F3</f>
        <v>2.43466</v>
      </c>
      <c r="AO21" s="502"/>
      <c r="AP21" s="502"/>
      <c r="AQ21" s="502"/>
      <c r="AR21" s="502"/>
      <c r="AS21" s="502"/>
      <c r="AT21" s="499">
        <f>AN21</f>
        <v>2.43466</v>
      </c>
      <c r="AU21" s="499"/>
      <c r="AV21" s="499"/>
      <c r="AW21" s="499"/>
      <c r="AX21" s="499"/>
      <c r="AY21" s="499"/>
      <c r="AZ21" s="499">
        <f>AN21</f>
        <v>2.43466</v>
      </c>
      <c r="BA21" s="499"/>
      <c r="BB21" s="499"/>
      <c r="BC21" s="499"/>
      <c r="BD21" s="499"/>
      <c r="BE21" s="499"/>
      <c r="BF21" s="499">
        <v>0</v>
      </c>
      <c r="BG21" s="499"/>
      <c r="BH21" s="499"/>
      <c r="BI21" s="499"/>
      <c r="BJ21" s="499"/>
      <c r="BK21" s="499"/>
      <c r="BL21" s="499">
        <v>0</v>
      </c>
      <c r="BM21" s="499"/>
      <c r="BN21" s="499"/>
      <c r="BO21" s="499"/>
      <c r="BP21" s="499"/>
      <c r="BQ21" s="499"/>
      <c r="BR21" s="499">
        <f>BF21-AN21</f>
        <v>-2.43466</v>
      </c>
      <c r="BS21" s="499"/>
      <c r="BT21" s="499"/>
      <c r="BU21" s="499"/>
      <c r="BV21" s="499"/>
      <c r="BW21" s="499"/>
      <c r="BX21" s="500">
        <v>0</v>
      </c>
      <c r="BY21" s="500"/>
      <c r="BZ21" s="500"/>
      <c r="CA21" s="500"/>
      <c r="CB21" s="500"/>
      <c r="CC21" s="500"/>
      <c r="CD21" s="499">
        <f t="shared" si="2"/>
        <v>0</v>
      </c>
      <c r="CE21" s="499"/>
      <c r="CF21" s="499"/>
      <c r="CG21" s="499"/>
      <c r="CH21" s="499"/>
      <c r="CI21" s="499"/>
      <c r="CJ21" s="499">
        <f t="shared" ref="CJ21:CJ26" si="3">BR21</f>
        <v>-2.43466</v>
      </c>
      <c r="CK21" s="499"/>
      <c r="CL21" s="499"/>
      <c r="CM21" s="499"/>
      <c r="CN21" s="499"/>
      <c r="CO21" s="499"/>
      <c r="CP21" s="496" t="s">
        <v>515</v>
      </c>
      <c r="CQ21" s="497"/>
      <c r="CR21" s="497"/>
      <c r="CS21" s="497"/>
      <c r="CT21" s="497"/>
      <c r="CU21" s="498"/>
    </row>
    <row r="22" spans="1:99" s="159" customFormat="1" ht="41.25" customHeight="1" x14ac:dyDescent="0.25">
      <c r="A22" s="473" t="s">
        <v>392</v>
      </c>
      <c r="B22" s="474"/>
      <c r="C22" s="475"/>
      <c r="D22" s="476" t="str">
        <f>[26]СводПоСметам2019!$C$6</f>
        <v>Устройство узла коммерческого учёта тепловой энергии в точках поставки в теплопункте на ВНС Котельной</v>
      </c>
      <c r="E22" s="477"/>
      <c r="F22" s="477"/>
      <c r="G22" s="477"/>
      <c r="H22" s="477"/>
      <c r="I22" s="477"/>
      <c r="J22" s="477"/>
      <c r="K22" s="477"/>
      <c r="L22" s="477"/>
      <c r="M22" s="477"/>
      <c r="N22" s="478"/>
      <c r="O22" s="493">
        <v>2022</v>
      </c>
      <c r="P22" s="493"/>
      <c r="Q22" s="493"/>
      <c r="R22" s="493"/>
      <c r="S22" s="493"/>
      <c r="T22" s="493"/>
      <c r="U22" s="493"/>
      <c r="V22" s="493">
        <f t="shared" ref="V22:V26" si="4">O22</f>
        <v>2022</v>
      </c>
      <c r="W22" s="493"/>
      <c r="X22" s="493"/>
      <c r="Y22" s="493"/>
      <c r="Z22" s="493"/>
      <c r="AA22" s="493"/>
      <c r="AB22" s="503">
        <v>0</v>
      </c>
      <c r="AC22" s="503"/>
      <c r="AD22" s="503"/>
      <c r="AE22" s="503"/>
      <c r="AF22" s="503"/>
      <c r="AG22" s="503"/>
      <c r="AH22" s="493">
        <v>0</v>
      </c>
      <c r="AI22" s="493"/>
      <c r="AJ22" s="493"/>
      <c r="AK22" s="493"/>
      <c r="AL22" s="493"/>
      <c r="AM22" s="493"/>
      <c r="AN22" s="495">
        <f t="shared" ref="AN22:AN23" si="5">AH22</f>
        <v>0</v>
      </c>
      <c r="AO22" s="495"/>
      <c r="AP22" s="495"/>
      <c r="AQ22" s="495"/>
      <c r="AR22" s="495"/>
      <c r="AS22" s="495"/>
      <c r="AT22" s="495">
        <f t="shared" ref="AT22:AT26" si="6">AN22</f>
        <v>0</v>
      </c>
      <c r="AU22" s="495"/>
      <c r="AV22" s="495"/>
      <c r="AW22" s="495"/>
      <c r="AX22" s="495"/>
      <c r="AY22" s="495"/>
      <c r="AZ22" s="495">
        <v>0</v>
      </c>
      <c r="BA22" s="495"/>
      <c r="BB22" s="495"/>
      <c r="BC22" s="495"/>
      <c r="BD22" s="495"/>
      <c r="BE22" s="495"/>
      <c r="BF22" s="495">
        <v>0</v>
      </c>
      <c r="BG22" s="495"/>
      <c r="BH22" s="495"/>
      <c r="BI22" s="495"/>
      <c r="BJ22" s="495"/>
      <c r="BK22" s="495"/>
      <c r="BL22" s="495">
        <v>0</v>
      </c>
      <c r="BM22" s="495"/>
      <c r="BN22" s="495"/>
      <c r="BO22" s="495"/>
      <c r="BP22" s="495"/>
      <c r="BQ22" s="495"/>
      <c r="BR22" s="495">
        <f>BF22-AN22</f>
        <v>0</v>
      </c>
      <c r="BS22" s="495"/>
      <c r="BT22" s="495"/>
      <c r="BU22" s="495"/>
      <c r="BV22" s="495"/>
      <c r="BW22" s="495"/>
      <c r="BX22" s="504">
        <v>0</v>
      </c>
      <c r="BY22" s="504"/>
      <c r="BZ22" s="504"/>
      <c r="CA22" s="504"/>
      <c r="CB22" s="504"/>
      <c r="CC22" s="504"/>
      <c r="CD22" s="495">
        <f t="shared" si="2"/>
        <v>0</v>
      </c>
      <c r="CE22" s="495"/>
      <c r="CF22" s="495"/>
      <c r="CG22" s="495"/>
      <c r="CH22" s="495"/>
      <c r="CI22" s="495"/>
      <c r="CJ22" s="495">
        <f t="shared" si="3"/>
        <v>0</v>
      </c>
      <c r="CK22" s="495"/>
      <c r="CL22" s="495"/>
      <c r="CM22" s="495"/>
      <c r="CN22" s="495"/>
      <c r="CO22" s="495"/>
      <c r="CP22" s="505"/>
      <c r="CQ22" s="506"/>
      <c r="CR22" s="506"/>
      <c r="CS22" s="506"/>
      <c r="CT22" s="506"/>
      <c r="CU22" s="507"/>
    </row>
    <row r="23" spans="1:99" s="159" customFormat="1" ht="41.25" customHeight="1" x14ac:dyDescent="0.25">
      <c r="A23" s="473" t="s">
        <v>393</v>
      </c>
      <c r="B23" s="474"/>
      <c r="C23" s="475"/>
      <c r="D23" s="476" t="str">
        <f>[26]СводПоСметам2019!$C$7</f>
        <v xml:space="preserve">Устройство узла коммерческого учёта тепловой энергии в точке поставки в тепловой камере ТК-8 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8"/>
      <c r="O23" s="493">
        <v>2023</v>
      </c>
      <c r="P23" s="493"/>
      <c r="Q23" s="493"/>
      <c r="R23" s="493"/>
      <c r="S23" s="493"/>
      <c r="T23" s="493"/>
      <c r="U23" s="493"/>
      <c r="V23" s="493">
        <f t="shared" si="4"/>
        <v>2023</v>
      </c>
      <c r="W23" s="493"/>
      <c r="X23" s="493"/>
      <c r="Y23" s="493"/>
      <c r="Z23" s="493"/>
      <c r="AA23" s="493"/>
      <c r="AB23" s="503">
        <v>0</v>
      </c>
      <c r="AC23" s="503"/>
      <c r="AD23" s="503"/>
      <c r="AE23" s="503"/>
      <c r="AF23" s="503"/>
      <c r="AG23" s="503"/>
      <c r="AH23" s="493">
        <v>0</v>
      </c>
      <c r="AI23" s="493"/>
      <c r="AJ23" s="493"/>
      <c r="AK23" s="493"/>
      <c r="AL23" s="493"/>
      <c r="AM23" s="493"/>
      <c r="AN23" s="495">
        <f t="shared" si="5"/>
        <v>0</v>
      </c>
      <c r="AO23" s="495"/>
      <c r="AP23" s="495"/>
      <c r="AQ23" s="495"/>
      <c r="AR23" s="495"/>
      <c r="AS23" s="495"/>
      <c r="AT23" s="495">
        <f t="shared" si="6"/>
        <v>0</v>
      </c>
      <c r="AU23" s="495"/>
      <c r="AV23" s="495"/>
      <c r="AW23" s="495"/>
      <c r="AX23" s="495"/>
      <c r="AY23" s="495"/>
      <c r="AZ23" s="495">
        <v>0</v>
      </c>
      <c r="BA23" s="495"/>
      <c r="BB23" s="495"/>
      <c r="BC23" s="495"/>
      <c r="BD23" s="495"/>
      <c r="BE23" s="495"/>
      <c r="BF23" s="495">
        <v>0</v>
      </c>
      <c r="BG23" s="495"/>
      <c r="BH23" s="495"/>
      <c r="BI23" s="495"/>
      <c r="BJ23" s="495"/>
      <c r="BK23" s="495"/>
      <c r="BL23" s="495">
        <v>0</v>
      </c>
      <c r="BM23" s="495"/>
      <c r="BN23" s="495"/>
      <c r="BO23" s="495"/>
      <c r="BP23" s="495"/>
      <c r="BQ23" s="495"/>
      <c r="BR23" s="495">
        <f>BF23-AN23</f>
        <v>0</v>
      </c>
      <c r="BS23" s="495"/>
      <c r="BT23" s="495"/>
      <c r="BU23" s="495"/>
      <c r="BV23" s="495"/>
      <c r="BW23" s="495"/>
      <c r="BX23" s="504">
        <v>0</v>
      </c>
      <c r="BY23" s="504"/>
      <c r="BZ23" s="504"/>
      <c r="CA23" s="504"/>
      <c r="CB23" s="504"/>
      <c r="CC23" s="504"/>
      <c r="CD23" s="495">
        <f t="shared" si="2"/>
        <v>0</v>
      </c>
      <c r="CE23" s="495"/>
      <c r="CF23" s="495"/>
      <c r="CG23" s="495"/>
      <c r="CH23" s="495"/>
      <c r="CI23" s="495"/>
      <c r="CJ23" s="495">
        <f t="shared" si="3"/>
        <v>0</v>
      </c>
      <c r="CK23" s="495"/>
      <c r="CL23" s="495"/>
      <c r="CM23" s="495"/>
      <c r="CN23" s="495"/>
      <c r="CO23" s="495"/>
      <c r="CP23" s="505"/>
      <c r="CQ23" s="506"/>
      <c r="CR23" s="506"/>
      <c r="CS23" s="506"/>
      <c r="CT23" s="506"/>
      <c r="CU23" s="507"/>
    </row>
    <row r="24" spans="1:99" s="159" customFormat="1" ht="41.25" customHeight="1" x14ac:dyDescent="0.25">
      <c r="A24" s="486" t="s">
        <v>394</v>
      </c>
      <c r="B24" s="487"/>
      <c r="C24" s="488"/>
      <c r="D24" s="489" t="str">
        <f>[26]СводПоСметам2019!$C$8</f>
        <v>Устройство узла коммерческого учёта тепловой энергии в точке поставки на здание ООО "СМТ" (Днепропетровский пр.,5 стр.1)</v>
      </c>
      <c r="E24" s="490"/>
      <c r="F24" s="490"/>
      <c r="G24" s="490"/>
      <c r="H24" s="490"/>
      <c r="I24" s="490"/>
      <c r="J24" s="490"/>
      <c r="K24" s="490"/>
      <c r="L24" s="490"/>
      <c r="M24" s="490"/>
      <c r="N24" s="491"/>
      <c r="O24" s="492">
        <v>2020</v>
      </c>
      <c r="P24" s="492"/>
      <c r="Q24" s="492"/>
      <c r="R24" s="492"/>
      <c r="S24" s="492"/>
      <c r="T24" s="492"/>
      <c r="U24" s="492"/>
      <c r="V24" s="492">
        <f t="shared" si="4"/>
        <v>2020</v>
      </c>
      <c r="W24" s="492"/>
      <c r="X24" s="492"/>
      <c r="Y24" s="492"/>
      <c r="Z24" s="492"/>
      <c r="AA24" s="492"/>
      <c r="AB24" s="501">
        <v>0</v>
      </c>
      <c r="AC24" s="501"/>
      <c r="AD24" s="501"/>
      <c r="AE24" s="501"/>
      <c r="AF24" s="501"/>
      <c r="AG24" s="501"/>
      <c r="AH24" s="492">
        <v>0</v>
      </c>
      <c r="AI24" s="492"/>
      <c r="AJ24" s="492"/>
      <c r="AK24" s="492"/>
      <c r="AL24" s="492"/>
      <c r="AM24" s="492"/>
      <c r="AN24" s="499">
        <f>'ИСТ ДАНН'!F6</f>
        <v>1.14381</v>
      </c>
      <c r="AO24" s="502"/>
      <c r="AP24" s="502"/>
      <c r="AQ24" s="502"/>
      <c r="AR24" s="502"/>
      <c r="AS24" s="502"/>
      <c r="AT24" s="499">
        <f t="shared" si="6"/>
        <v>1.14381</v>
      </c>
      <c r="AU24" s="499"/>
      <c r="AV24" s="499"/>
      <c r="AW24" s="499"/>
      <c r="AX24" s="499"/>
      <c r="AY24" s="499"/>
      <c r="AZ24" s="499">
        <f>AN24</f>
        <v>1.14381</v>
      </c>
      <c r="BA24" s="499"/>
      <c r="BB24" s="499"/>
      <c r="BC24" s="499"/>
      <c r="BD24" s="499"/>
      <c r="BE24" s="499"/>
      <c r="BF24" s="499">
        <v>0</v>
      </c>
      <c r="BG24" s="499"/>
      <c r="BH24" s="499"/>
      <c r="BI24" s="499"/>
      <c r="BJ24" s="499"/>
      <c r="BK24" s="499"/>
      <c r="BL24" s="499">
        <f>AN24/1000</f>
        <v>1.1438100000000001E-3</v>
      </c>
      <c r="BM24" s="499"/>
      <c r="BN24" s="499"/>
      <c r="BO24" s="499"/>
      <c r="BP24" s="499"/>
      <c r="BQ24" s="499"/>
      <c r="BR24" s="499">
        <f>BF24-AN24</f>
        <v>-1.14381</v>
      </c>
      <c r="BS24" s="499"/>
      <c r="BT24" s="499"/>
      <c r="BU24" s="499"/>
      <c r="BV24" s="499"/>
      <c r="BW24" s="499"/>
      <c r="BX24" s="499">
        <v>0</v>
      </c>
      <c r="BY24" s="499"/>
      <c r="BZ24" s="499"/>
      <c r="CA24" s="499"/>
      <c r="CB24" s="499"/>
      <c r="CC24" s="499"/>
      <c r="CD24" s="499">
        <f t="shared" si="2"/>
        <v>0</v>
      </c>
      <c r="CE24" s="499"/>
      <c r="CF24" s="499"/>
      <c r="CG24" s="499"/>
      <c r="CH24" s="499"/>
      <c r="CI24" s="499"/>
      <c r="CJ24" s="499">
        <f t="shared" si="3"/>
        <v>-1.14381</v>
      </c>
      <c r="CK24" s="499"/>
      <c r="CL24" s="499"/>
      <c r="CM24" s="499"/>
      <c r="CN24" s="499"/>
      <c r="CO24" s="499"/>
      <c r="CP24" s="496" t="str">
        <f>CP21</f>
        <v>перенос закупочных процедур</v>
      </c>
      <c r="CQ24" s="497"/>
      <c r="CR24" s="497"/>
      <c r="CS24" s="497"/>
      <c r="CT24" s="497"/>
      <c r="CU24" s="498"/>
    </row>
    <row r="25" spans="1:99" s="159" customFormat="1" ht="41.25" customHeight="1" x14ac:dyDescent="0.25">
      <c r="A25" s="473" t="s">
        <v>395</v>
      </c>
      <c r="B25" s="474"/>
      <c r="C25" s="475"/>
      <c r="D25" s="476" t="str">
        <f>[26]СводПоСметам2019!$C$9</f>
        <v>Устройство узла коммерческого учёта тепловой энергии в точке поставки  на здание ООО "СМТ" (Днепропетровский пр.,7)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8"/>
      <c r="O25" s="493">
        <v>2021</v>
      </c>
      <c r="P25" s="493"/>
      <c r="Q25" s="493"/>
      <c r="R25" s="493"/>
      <c r="S25" s="493"/>
      <c r="T25" s="493"/>
      <c r="U25" s="493"/>
      <c r="V25" s="493">
        <f t="shared" si="4"/>
        <v>2021</v>
      </c>
      <c r="W25" s="493"/>
      <c r="X25" s="493"/>
      <c r="Y25" s="493"/>
      <c r="Z25" s="493"/>
      <c r="AA25" s="493"/>
      <c r="AB25" s="503">
        <v>0</v>
      </c>
      <c r="AC25" s="503"/>
      <c r="AD25" s="503"/>
      <c r="AE25" s="503"/>
      <c r="AF25" s="503"/>
      <c r="AG25" s="503"/>
      <c r="AH25" s="493">
        <v>0</v>
      </c>
      <c r="AI25" s="493"/>
      <c r="AJ25" s="493"/>
      <c r="AK25" s="493"/>
      <c r="AL25" s="493"/>
      <c r="AM25" s="493"/>
      <c r="AN25" s="495">
        <f t="shared" ref="AN25:AN26" si="7">AH25</f>
        <v>0</v>
      </c>
      <c r="AO25" s="495"/>
      <c r="AP25" s="495"/>
      <c r="AQ25" s="495"/>
      <c r="AR25" s="495"/>
      <c r="AS25" s="495"/>
      <c r="AT25" s="495">
        <f t="shared" si="6"/>
        <v>0</v>
      </c>
      <c r="AU25" s="495"/>
      <c r="AV25" s="495"/>
      <c r="AW25" s="495"/>
      <c r="AX25" s="495"/>
      <c r="AY25" s="495"/>
      <c r="AZ25" s="495">
        <v>0</v>
      </c>
      <c r="BA25" s="495"/>
      <c r="BB25" s="495"/>
      <c r="BC25" s="495"/>
      <c r="BD25" s="495"/>
      <c r="BE25" s="495"/>
      <c r="BF25" s="495">
        <v>0</v>
      </c>
      <c r="BG25" s="495"/>
      <c r="BH25" s="495"/>
      <c r="BI25" s="495"/>
      <c r="BJ25" s="495"/>
      <c r="BK25" s="495"/>
      <c r="BL25" s="495">
        <f>AN25/1000</f>
        <v>0</v>
      </c>
      <c r="BM25" s="495"/>
      <c r="BN25" s="495"/>
      <c r="BO25" s="495"/>
      <c r="BP25" s="495"/>
      <c r="BQ25" s="495"/>
      <c r="BR25" s="495">
        <f t="shared" ref="BR25" si="8">BF25-AN25</f>
        <v>0</v>
      </c>
      <c r="BS25" s="495"/>
      <c r="BT25" s="495"/>
      <c r="BU25" s="495"/>
      <c r="BV25" s="495"/>
      <c r="BW25" s="495"/>
      <c r="BX25" s="495">
        <v>0</v>
      </c>
      <c r="BY25" s="495"/>
      <c r="BZ25" s="495"/>
      <c r="CA25" s="495"/>
      <c r="CB25" s="495"/>
      <c r="CC25" s="495"/>
      <c r="CD25" s="495">
        <f t="shared" si="2"/>
        <v>0</v>
      </c>
      <c r="CE25" s="495"/>
      <c r="CF25" s="495"/>
      <c r="CG25" s="495"/>
      <c r="CH25" s="495"/>
      <c r="CI25" s="495"/>
      <c r="CJ25" s="495">
        <f t="shared" si="3"/>
        <v>0</v>
      </c>
      <c r="CK25" s="495"/>
      <c r="CL25" s="495"/>
      <c r="CM25" s="495"/>
      <c r="CN25" s="495"/>
      <c r="CO25" s="495"/>
      <c r="CP25" s="505"/>
      <c r="CQ25" s="506"/>
      <c r="CR25" s="506"/>
      <c r="CS25" s="506"/>
      <c r="CT25" s="506"/>
      <c r="CU25" s="507"/>
    </row>
    <row r="26" spans="1:99" s="159" customFormat="1" ht="41.25" customHeight="1" x14ac:dyDescent="0.25">
      <c r="A26" s="473" t="s">
        <v>396</v>
      </c>
      <c r="B26" s="474"/>
      <c r="C26" s="475"/>
      <c r="D26" s="476" t="str">
        <f>[26]СводПоСметам2019!$C$10</f>
        <v xml:space="preserve">Устройство узла коммерческого учёта в тепловой камере ТК-29 </v>
      </c>
      <c r="E26" s="477"/>
      <c r="F26" s="477"/>
      <c r="G26" s="477"/>
      <c r="H26" s="477"/>
      <c r="I26" s="477"/>
      <c r="J26" s="477"/>
      <c r="K26" s="477"/>
      <c r="L26" s="477"/>
      <c r="M26" s="477"/>
      <c r="N26" s="478"/>
      <c r="O26" s="493">
        <v>2024</v>
      </c>
      <c r="P26" s="493"/>
      <c r="Q26" s="493"/>
      <c r="R26" s="493"/>
      <c r="S26" s="493"/>
      <c r="T26" s="493"/>
      <c r="U26" s="493"/>
      <c r="V26" s="493">
        <f t="shared" si="4"/>
        <v>2024</v>
      </c>
      <c r="W26" s="493"/>
      <c r="X26" s="493"/>
      <c r="Y26" s="493"/>
      <c r="Z26" s="493"/>
      <c r="AA26" s="493"/>
      <c r="AB26" s="503">
        <v>0</v>
      </c>
      <c r="AC26" s="503"/>
      <c r="AD26" s="503"/>
      <c r="AE26" s="503"/>
      <c r="AF26" s="503"/>
      <c r="AG26" s="503"/>
      <c r="AH26" s="493">
        <v>0</v>
      </c>
      <c r="AI26" s="493"/>
      <c r="AJ26" s="493"/>
      <c r="AK26" s="493"/>
      <c r="AL26" s="493"/>
      <c r="AM26" s="493"/>
      <c r="AN26" s="495">
        <f t="shared" si="7"/>
        <v>0</v>
      </c>
      <c r="AO26" s="495"/>
      <c r="AP26" s="495"/>
      <c r="AQ26" s="495"/>
      <c r="AR26" s="495"/>
      <c r="AS26" s="495"/>
      <c r="AT26" s="495">
        <f t="shared" si="6"/>
        <v>0</v>
      </c>
      <c r="AU26" s="495"/>
      <c r="AV26" s="495"/>
      <c r="AW26" s="495"/>
      <c r="AX26" s="495"/>
      <c r="AY26" s="495"/>
      <c r="AZ26" s="495">
        <v>0</v>
      </c>
      <c r="BA26" s="495"/>
      <c r="BB26" s="495"/>
      <c r="BC26" s="495"/>
      <c r="BD26" s="495"/>
      <c r="BE26" s="495"/>
      <c r="BF26" s="495">
        <v>0</v>
      </c>
      <c r="BG26" s="495"/>
      <c r="BH26" s="495"/>
      <c r="BI26" s="495"/>
      <c r="BJ26" s="495"/>
      <c r="BK26" s="495"/>
      <c r="BL26" s="495">
        <f t="shared" ref="BL26" si="9">AN26</f>
        <v>0</v>
      </c>
      <c r="BM26" s="495"/>
      <c r="BN26" s="495"/>
      <c r="BO26" s="495"/>
      <c r="BP26" s="495"/>
      <c r="BQ26" s="495"/>
      <c r="BR26" s="495">
        <f>BF26-AN26</f>
        <v>0</v>
      </c>
      <c r="BS26" s="495"/>
      <c r="BT26" s="495"/>
      <c r="BU26" s="495"/>
      <c r="BV26" s="495"/>
      <c r="BW26" s="495"/>
      <c r="BX26" s="495">
        <v>0</v>
      </c>
      <c r="BY26" s="495"/>
      <c r="BZ26" s="495"/>
      <c r="CA26" s="495"/>
      <c r="CB26" s="495"/>
      <c r="CC26" s="495"/>
      <c r="CD26" s="495">
        <f t="shared" si="2"/>
        <v>0</v>
      </c>
      <c r="CE26" s="495"/>
      <c r="CF26" s="495"/>
      <c r="CG26" s="495"/>
      <c r="CH26" s="495"/>
      <c r="CI26" s="495"/>
      <c r="CJ26" s="495">
        <f t="shared" si="3"/>
        <v>0</v>
      </c>
      <c r="CK26" s="495"/>
      <c r="CL26" s="495"/>
      <c r="CM26" s="495"/>
      <c r="CN26" s="495"/>
      <c r="CO26" s="495"/>
      <c r="CP26" s="505"/>
      <c r="CQ26" s="506"/>
      <c r="CR26" s="506"/>
      <c r="CS26" s="506"/>
      <c r="CT26" s="506"/>
      <c r="CU26" s="507"/>
    </row>
    <row r="27" spans="1:99" s="138" customFormat="1" ht="12.75" x14ac:dyDescent="0.25">
      <c r="A27" s="160"/>
      <c r="B27" s="160"/>
      <c r="C27" s="160"/>
    </row>
    <row r="28" spans="1:99" s="138" customFormat="1" ht="12.75" x14ac:dyDescent="0.25">
      <c r="A28" s="160"/>
      <c r="B28" s="160"/>
      <c r="C28" s="160"/>
      <c r="G28" s="161" t="s">
        <v>70</v>
      </c>
      <c r="N28" s="162" t="s">
        <v>46</v>
      </c>
    </row>
    <row r="30" spans="1:99" x14ac:dyDescent="0.25">
      <c r="D30" s="133" t="s">
        <v>270</v>
      </c>
    </row>
    <row r="31" spans="1:99" ht="32.25" customHeight="1" x14ac:dyDescent="0.25">
      <c r="D31" s="441" t="s">
        <v>269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1"/>
      <c r="AS31" s="441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  <c r="BH31" s="441"/>
      <c r="BI31" s="441"/>
      <c r="BJ31" s="441"/>
      <c r="BK31" s="441"/>
      <c r="BL31" s="441"/>
      <c r="BM31" s="441"/>
      <c r="BN31" s="441"/>
      <c r="BO31" s="441"/>
      <c r="BP31" s="441"/>
      <c r="BQ31" s="441"/>
      <c r="BR31" s="441"/>
      <c r="BS31" s="441"/>
      <c r="BT31" s="441"/>
      <c r="BU31" s="441"/>
      <c r="BV31" s="441"/>
      <c r="BW31" s="441"/>
      <c r="BX31" s="441"/>
      <c r="BY31" s="441"/>
      <c r="BZ31" s="441"/>
      <c r="CA31" s="441"/>
      <c r="CB31" s="441"/>
      <c r="CC31" s="441"/>
      <c r="CD31" s="441"/>
      <c r="CE31" s="441"/>
      <c r="CF31" s="441"/>
      <c r="CG31" s="441"/>
      <c r="CH31" s="441"/>
      <c r="CI31" s="441"/>
      <c r="CJ31" s="441"/>
      <c r="CK31" s="441"/>
      <c r="CL31" s="441"/>
      <c r="CM31" s="441"/>
      <c r="CN31" s="441"/>
      <c r="CO31" s="441"/>
      <c r="CP31" s="441"/>
      <c r="CQ31" s="441"/>
      <c r="CR31" s="441"/>
      <c r="CS31" s="441"/>
      <c r="CT31" s="441"/>
      <c r="CU31" s="441"/>
    </row>
    <row r="32" spans="1:99" x14ac:dyDescent="0.25">
      <c r="D32" s="133" t="s">
        <v>268</v>
      </c>
    </row>
    <row r="33" spans="4:4" x14ac:dyDescent="0.25">
      <c r="D33" s="133" t="s">
        <v>267</v>
      </c>
    </row>
    <row r="34" spans="4:4" x14ac:dyDescent="0.25">
      <c r="D34" s="133" t="s">
        <v>266</v>
      </c>
    </row>
    <row r="35" spans="4:4" x14ac:dyDescent="0.25">
      <c r="D35" s="133" t="s">
        <v>265</v>
      </c>
    </row>
  </sheetData>
  <mergeCells count="379">
    <mergeCell ref="CD26:CI26"/>
    <mergeCell ref="V26:AA26"/>
    <mergeCell ref="AB26:AG26"/>
    <mergeCell ref="AH26:AM26"/>
    <mergeCell ref="AZ26:BE26"/>
    <mergeCell ref="BF25:BK25"/>
    <mergeCell ref="BL25:BQ25"/>
    <mergeCell ref="BR25:BW25"/>
    <mergeCell ref="BX25:CC25"/>
    <mergeCell ref="BF26:BK26"/>
    <mergeCell ref="BL26:BQ26"/>
    <mergeCell ref="BR26:BW26"/>
    <mergeCell ref="BX26:CC26"/>
    <mergeCell ref="V23:AA23"/>
    <mergeCell ref="AB23:AG23"/>
    <mergeCell ref="CD23:CI23"/>
    <mergeCell ref="CJ23:CO23"/>
    <mergeCell ref="CP24:CU24"/>
    <mergeCell ref="AN26:AS26"/>
    <mergeCell ref="AT26:AY26"/>
    <mergeCell ref="AZ24:BE24"/>
    <mergeCell ref="BF24:BK24"/>
    <mergeCell ref="BL24:BQ24"/>
    <mergeCell ref="BR24:BW24"/>
    <mergeCell ref="BX24:CC24"/>
    <mergeCell ref="V24:AA24"/>
    <mergeCell ref="AB24:AG24"/>
    <mergeCell ref="AH24:AM24"/>
    <mergeCell ref="CD24:CI24"/>
    <mergeCell ref="CJ24:CO24"/>
    <mergeCell ref="CJ26:CO26"/>
    <mergeCell ref="CP26:CU26"/>
    <mergeCell ref="V25:AA25"/>
    <mergeCell ref="AB25:AG25"/>
    <mergeCell ref="AH25:AM25"/>
    <mergeCell ref="AZ25:BE25"/>
    <mergeCell ref="CD25:CI25"/>
    <mergeCell ref="BX22:CC22"/>
    <mergeCell ref="CD22:CI22"/>
    <mergeCell ref="CJ22:CO22"/>
    <mergeCell ref="CP22:CU22"/>
    <mergeCell ref="AN25:AS25"/>
    <mergeCell ref="AT25:AY25"/>
    <mergeCell ref="AN24:AS24"/>
    <mergeCell ref="AT24:AY24"/>
    <mergeCell ref="CP23:CU23"/>
    <mergeCell ref="AZ23:BE23"/>
    <mergeCell ref="BF23:BK23"/>
    <mergeCell ref="BL23:BQ23"/>
    <mergeCell ref="BR23:BW23"/>
    <mergeCell ref="BX23:CC23"/>
    <mergeCell ref="CJ25:CO25"/>
    <mergeCell ref="CP25:CU25"/>
    <mergeCell ref="V21:AA21"/>
    <mergeCell ref="AB21:AG21"/>
    <mergeCell ref="AH21:AM21"/>
    <mergeCell ref="AN21:AS21"/>
    <mergeCell ref="AT21:AY21"/>
    <mergeCell ref="AZ21:BE21"/>
    <mergeCell ref="BF21:BK21"/>
    <mergeCell ref="BL21:BQ21"/>
    <mergeCell ref="BF22:BK22"/>
    <mergeCell ref="BL22:BQ22"/>
    <mergeCell ref="V22:AA22"/>
    <mergeCell ref="AB22:AG22"/>
    <mergeCell ref="AH22:AM22"/>
    <mergeCell ref="AN22:AS22"/>
    <mergeCell ref="AT22:AY22"/>
    <mergeCell ref="AZ22:BE22"/>
    <mergeCell ref="V20:AA20"/>
    <mergeCell ref="AB20:AG20"/>
    <mergeCell ref="AH20:AM20"/>
    <mergeCell ref="AN20:AS20"/>
    <mergeCell ref="AT20:AY20"/>
    <mergeCell ref="AZ20:BE20"/>
    <mergeCell ref="BF20:BK20"/>
    <mergeCell ref="BL20:BQ20"/>
    <mergeCell ref="CP20:CU20"/>
    <mergeCell ref="BR20:BW20"/>
    <mergeCell ref="BX20:CC20"/>
    <mergeCell ref="CD20:CI20"/>
    <mergeCell ref="CJ20:CO20"/>
    <mergeCell ref="AZ18:BE18"/>
    <mergeCell ref="AT19:AY19"/>
    <mergeCell ref="AZ19:BE19"/>
    <mergeCell ref="AN23:AS23"/>
    <mergeCell ref="AH23:AM23"/>
    <mergeCell ref="CD19:CI19"/>
    <mergeCell ref="CJ19:CO19"/>
    <mergeCell ref="CP19:CU19"/>
    <mergeCell ref="BF18:BK18"/>
    <mergeCell ref="BL18:BQ18"/>
    <mergeCell ref="BR18:BW18"/>
    <mergeCell ref="BX18:CC18"/>
    <mergeCell ref="CD18:CI18"/>
    <mergeCell ref="BF19:BK19"/>
    <mergeCell ref="BL19:BQ19"/>
    <mergeCell ref="BR19:BW19"/>
    <mergeCell ref="BX19:CC19"/>
    <mergeCell ref="CP21:CU21"/>
    <mergeCell ref="BR21:BW21"/>
    <mergeCell ref="BX21:CC21"/>
    <mergeCell ref="CD21:CI21"/>
    <mergeCell ref="CJ21:CO21"/>
    <mergeCell ref="AT23:AY23"/>
    <mergeCell ref="BR22:BW22"/>
    <mergeCell ref="AZ16:BE16"/>
    <mergeCell ref="O16:U16"/>
    <mergeCell ref="V16:AA16"/>
    <mergeCell ref="AB16:AG16"/>
    <mergeCell ref="AH16:AM16"/>
    <mergeCell ref="AN16:AS16"/>
    <mergeCell ref="AT16:AY16"/>
    <mergeCell ref="AT17:AY17"/>
    <mergeCell ref="AZ17:BE17"/>
    <mergeCell ref="A25:C25"/>
    <mergeCell ref="D25:N25"/>
    <mergeCell ref="A23:C23"/>
    <mergeCell ref="D23:N23"/>
    <mergeCell ref="A24:C24"/>
    <mergeCell ref="D24:N24"/>
    <mergeCell ref="A26:C26"/>
    <mergeCell ref="D26:N26"/>
    <mergeCell ref="O18:U18"/>
    <mergeCell ref="O20:U20"/>
    <mergeCell ref="O21:U21"/>
    <mergeCell ref="O22:U22"/>
    <mergeCell ref="O23:U23"/>
    <mergeCell ref="O24:U24"/>
    <mergeCell ref="O25:U25"/>
    <mergeCell ref="O26:U26"/>
    <mergeCell ref="A18:C18"/>
    <mergeCell ref="D18:N18"/>
    <mergeCell ref="A19:C19"/>
    <mergeCell ref="D19:N19"/>
    <mergeCell ref="A20:C20"/>
    <mergeCell ref="D20:N20"/>
    <mergeCell ref="A21:C21"/>
    <mergeCell ref="D21:N21"/>
    <mergeCell ref="A22:C22"/>
    <mergeCell ref="D22:N22"/>
    <mergeCell ref="CP4:CU4"/>
    <mergeCell ref="AH3:AM3"/>
    <mergeCell ref="A15:C15"/>
    <mergeCell ref="D15:N15"/>
    <mergeCell ref="A16:C16"/>
    <mergeCell ref="D16:N16"/>
    <mergeCell ref="A17:C17"/>
    <mergeCell ref="D17:N17"/>
    <mergeCell ref="BF17:BK17"/>
    <mergeCell ref="BL17:BQ17"/>
    <mergeCell ref="BR17:BW17"/>
    <mergeCell ref="BX17:CC17"/>
    <mergeCell ref="CD17:CI17"/>
    <mergeCell ref="CJ17:CO17"/>
    <mergeCell ref="AN3:BQ3"/>
    <mergeCell ref="BR3:CO3"/>
    <mergeCell ref="CP3:CU3"/>
    <mergeCell ref="A4:C4"/>
    <mergeCell ref="D4:N4"/>
    <mergeCell ref="O4:U4"/>
    <mergeCell ref="V4:AG4"/>
    <mergeCell ref="AH4:AM4"/>
    <mergeCell ref="AN4:AS4"/>
    <mergeCell ref="AT4:AY4"/>
    <mergeCell ref="AN18:AS18"/>
    <mergeCell ref="O19:U19"/>
    <mergeCell ref="V19:AA19"/>
    <mergeCell ref="AB19:AG19"/>
    <mergeCell ref="AH19:AM19"/>
    <mergeCell ref="AN19:AS19"/>
    <mergeCell ref="O15:U15"/>
    <mergeCell ref="V15:AA15"/>
    <mergeCell ref="AB15:AG15"/>
    <mergeCell ref="AH15:AM15"/>
    <mergeCell ref="AN15:AS15"/>
    <mergeCell ref="O17:U17"/>
    <mergeCell ref="V17:AA17"/>
    <mergeCell ref="AB17:AG17"/>
    <mergeCell ref="V18:AA18"/>
    <mergeCell ref="AB18:AG18"/>
    <mergeCell ref="AH18:AM18"/>
    <mergeCell ref="AT18:AY18"/>
    <mergeCell ref="A2:C2"/>
    <mergeCell ref="D2:N2"/>
    <mergeCell ref="O2:U2"/>
    <mergeCell ref="V2:AG2"/>
    <mergeCell ref="AH2:AM2"/>
    <mergeCell ref="AN2:BQ2"/>
    <mergeCell ref="BR2:CO2"/>
    <mergeCell ref="CP2:CU2"/>
    <mergeCell ref="A3:C3"/>
    <mergeCell ref="D3:N3"/>
    <mergeCell ref="O3:U3"/>
    <mergeCell ref="V3:AG3"/>
    <mergeCell ref="BR6:BW6"/>
    <mergeCell ref="BX6:CC6"/>
    <mergeCell ref="CD6:CI6"/>
    <mergeCell ref="CJ6:CO6"/>
    <mergeCell ref="AZ4:BK4"/>
    <mergeCell ref="BL4:BQ4"/>
    <mergeCell ref="BL5:BQ5"/>
    <mergeCell ref="BR5:BW5"/>
    <mergeCell ref="BX5:CC5"/>
    <mergeCell ref="CD5:CI5"/>
    <mergeCell ref="CJ5:CO5"/>
    <mergeCell ref="BR4:BW4"/>
    <mergeCell ref="BX4:CO4"/>
    <mergeCell ref="A8:C8"/>
    <mergeCell ref="D8:N8"/>
    <mergeCell ref="O8:U8"/>
    <mergeCell ref="V8:AA8"/>
    <mergeCell ref="AB8:AG8"/>
    <mergeCell ref="AH8:AM8"/>
    <mergeCell ref="CP5:CU5"/>
    <mergeCell ref="A6:C6"/>
    <mergeCell ref="D6:N6"/>
    <mergeCell ref="O6:U6"/>
    <mergeCell ref="V6:AA6"/>
    <mergeCell ref="AB6:AG6"/>
    <mergeCell ref="AH6:AM6"/>
    <mergeCell ref="AN6:AS6"/>
    <mergeCell ref="A5:C5"/>
    <mergeCell ref="D5:N5"/>
    <mergeCell ref="O5:U5"/>
    <mergeCell ref="V5:AA5"/>
    <mergeCell ref="AB5:AG5"/>
    <mergeCell ref="AH5:AM5"/>
    <mergeCell ref="AN5:AS5"/>
    <mergeCell ref="AT5:AY5"/>
    <mergeCell ref="AZ5:BK5"/>
    <mergeCell ref="AT6:AY6"/>
    <mergeCell ref="A7:C7"/>
    <mergeCell ref="D7:N7"/>
    <mergeCell ref="O7:U7"/>
    <mergeCell ref="V7:AA7"/>
    <mergeCell ref="AB7:AG7"/>
    <mergeCell ref="AH7:AM7"/>
    <mergeCell ref="AN7:AS7"/>
    <mergeCell ref="AT7:AY7"/>
    <mergeCell ref="AZ7:BE7"/>
    <mergeCell ref="CP6:CU6"/>
    <mergeCell ref="BF7:BK7"/>
    <mergeCell ref="BL7:BQ7"/>
    <mergeCell ref="BR7:BW7"/>
    <mergeCell ref="BX7:CC7"/>
    <mergeCell ref="CD7:CI7"/>
    <mergeCell ref="CJ7:CO7"/>
    <mergeCell ref="CP7:CU7"/>
    <mergeCell ref="AN9:AS9"/>
    <mergeCell ref="AZ8:BE8"/>
    <mergeCell ref="BL8:BQ8"/>
    <mergeCell ref="AZ9:BE9"/>
    <mergeCell ref="BF9:BK9"/>
    <mergeCell ref="BL9:BQ9"/>
    <mergeCell ref="AN8:AS8"/>
    <mergeCell ref="AT8:AY8"/>
    <mergeCell ref="CJ8:CO8"/>
    <mergeCell ref="CP8:CU8"/>
    <mergeCell ref="BF8:BK8"/>
    <mergeCell ref="BR8:BW8"/>
    <mergeCell ref="BX8:CC8"/>
    <mergeCell ref="CD8:CI8"/>
    <mergeCell ref="AZ6:BK6"/>
    <mergeCell ref="BL6:BQ6"/>
    <mergeCell ref="CP10:CU10"/>
    <mergeCell ref="BF10:BK10"/>
    <mergeCell ref="BL10:BQ10"/>
    <mergeCell ref="CJ9:CO9"/>
    <mergeCell ref="CP9:CU9"/>
    <mergeCell ref="A10:C10"/>
    <mergeCell ref="D10:N10"/>
    <mergeCell ref="O10:U10"/>
    <mergeCell ref="V10:AA10"/>
    <mergeCell ref="AB10:AG10"/>
    <mergeCell ref="AH10:AM10"/>
    <mergeCell ref="AN10:AS10"/>
    <mergeCell ref="AT10:AY10"/>
    <mergeCell ref="AT9:AY9"/>
    <mergeCell ref="A9:C9"/>
    <mergeCell ref="D9:N9"/>
    <mergeCell ref="O9:U9"/>
    <mergeCell ref="V9:AA9"/>
    <mergeCell ref="A11:C11"/>
    <mergeCell ref="D11:N11"/>
    <mergeCell ref="O11:U11"/>
    <mergeCell ref="V11:AA11"/>
    <mergeCell ref="AB11:AG11"/>
    <mergeCell ref="AH11:AM11"/>
    <mergeCell ref="BX9:CC9"/>
    <mergeCell ref="CD9:CI9"/>
    <mergeCell ref="CJ10:CO10"/>
    <mergeCell ref="AN11:AS11"/>
    <mergeCell ref="AT11:AY11"/>
    <mergeCell ref="AZ10:BE10"/>
    <mergeCell ref="BR10:BW10"/>
    <mergeCell ref="BX10:CC10"/>
    <mergeCell ref="CD10:CI10"/>
    <mergeCell ref="AZ11:BE11"/>
    <mergeCell ref="BF11:BK11"/>
    <mergeCell ref="BL11:BQ11"/>
    <mergeCell ref="BR11:BW11"/>
    <mergeCell ref="BX11:CC11"/>
    <mergeCell ref="CD11:CI11"/>
    <mergeCell ref="BR9:BW9"/>
    <mergeCell ref="AB9:AG9"/>
    <mergeCell ref="AH9:AM9"/>
    <mergeCell ref="CJ12:CO12"/>
    <mergeCell ref="CP12:CU12"/>
    <mergeCell ref="BF12:BK12"/>
    <mergeCell ref="BL12:BQ12"/>
    <mergeCell ref="BR12:BW12"/>
    <mergeCell ref="CJ11:CO11"/>
    <mergeCell ref="CP11:CU11"/>
    <mergeCell ref="AZ12:BE12"/>
    <mergeCell ref="BX12:CC12"/>
    <mergeCell ref="CD12:CI12"/>
    <mergeCell ref="A12:C12"/>
    <mergeCell ref="D12:N12"/>
    <mergeCell ref="O12:U12"/>
    <mergeCell ref="V12:AA12"/>
    <mergeCell ref="AB12:AG12"/>
    <mergeCell ref="AH12:AM12"/>
    <mergeCell ref="AN12:AS12"/>
    <mergeCell ref="AT12:AY12"/>
    <mergeCell ref="CD13:CI13"/>
    <mergeCell ref="BF13:BK13"/>
    <mergeCell ref="BL13:BQ13"/>
    <mergeCell ref="BR13:BW13"/>
    <mergeCell ref="BX13:CC13"/>
    <mergeCell ref="A13:C13"/>
    <mergeCell ref="D13:N13"/>
    <mergeCell ref="O13:U13"/>
    <mergeCell ref="V13:AA13"/>
    <mergeCell ref="AB13:AG13"/>
    <mergeCell ref="AH13:AM13"/>
    <mergeCell ref="CJ14:CO14"/>
    <mergeCell ref="CP14:CU14"/>
    <mergeCell ref="BF14:BK14"/>
    <mergeCell ref="BL14:BQ14"/>
    <mergeCell ref="BR14:BW14"/>
    <mergeCell ref="BX14:CC14"/>
    <mergeCell ref="CP13:CU13"/>
    <mergeCell ref="A14:C14"/>
    <mergeCell ref="D14:N14"/>
    <mergeCell ref="O14:U14"/>
    <mergeCell ref="V14:AA14"/>
    <mergeCell ref="AB14:AG14"/>
    <mergeCell ref="AH14:AM14"/>
    <mergeCell ref="AN14:AS14"/>
    <mergeCell ref="AT14:AY14"/>
    <mergeCell ref="AZ13:BE13"/>
    <mergeCell ref="AN13:AS13"/>
    <mergeCell ref="AT13:AY13"/>
    <mergeCell ref="CJ13:CO13"/>
    <mergeCell ref="D31:CU31"/>
    <mergeCell ref="CD14:CI14"/>
    <mergeCell ref="AZ14:BE14"/>
    <mergeCell ref="AT15:AY15"/>
    <mergeCell ref="AZ15:BE15"/>
    <mergeCell ref="BF15:BK15"/>
    <mergeCell ref="BL15:BQ15"/>
    <mergeCell ref="BR15:BW15"/>
    <mergeCell ref="BX15:CC15"/>
    <mergeCell ref="AH17:AM17"/>
    <mergeCell ref="AN17:AS17"/>
    <mergeCell ref="CJ16:CO16"/>
    <mergeCell ref="CP16:CU16"/>
    <mergeCell ref="BF16:BK16"/>
    <mergeCell ref="BL16:BQ16"/>
    <mergeCell ref="BR16:BW16"/>
    <mergeCell ref="BX16:CC16"/>
    <mergeCell ref="CD16:CI16"/>
    <mergeCell ref="CP17:CU17"/>
    <mergeCell ref="CD15:CI15"/>
    <mergeCell ref="CJ15:CO15"/>
    <mergeCell ref="CP15:CU15"/>
    <mergeCell ref="CJ18:CO18"/>
    <mergeCell ref="CP18:CU18"/>
  </mergeCells>
  <printOptions horizontalCentered="1"/>
  <pageMargins left="0" right="0" top="1.1811023622047245" bottom="0.19685039370078741" header="7.874015748031496E-2" footer="7.874015748031496E-2"/>
  <pageSetup paperSize="9" scale="80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37"/>
  <sheetViews>
    <sheetView view="pageBreakPreview" zoomScaleNormal="85" zoomScaleSheetLayoutView="100" workbookViewId="0">
      <selection activeCell="BR14" sqref="BR14:CA14"/>
    </sheetView>
  </sheetViews>
  <sheetFormatPr defaultColWidth="1.42578125" defaultRowHeight="15.75" x14ac:dyDescent="0.25"/>
  <cols>
    <col min="1" max="89" width="1.42578125" style="121"/>
    <col min="90" max="99" width="2.5703125" style="121" customWidth="1"/>
    <col min="100" max="354" width="1.42578125" style="121"/>
    <col min="355" max="355" width="1.42578125" style="121" customWidth="1"/>
    <col min="356" max="610" width="1.42578125" style="121"/>
    <col min="611" max="611" width="1.42578125" style="121" customWidth="1"/>
    <col min="612" max="866" width="1.42578125" style="121"/>
    <col min="867" max="867" width="1.42578125" style="121" customWidth="1"/>
    <col min="868" max="1122" width="1.42578125" style="121"/>
    <col min="1123" max="1123" width="1.42578125" style="121" customWidth="1"/>
    <col min="1124" max="1378" width="1.42578125" style="121"/>
    <col min="1379" max="1379" width="1.42578125" style="121" customWidth="1"/>
    <col min="1380" max="1634" width="1.42578125" style="121"/>
    <col min="1635" max="1635" width="1.42578125" style="121" customWidth="1"/>
    <col min="1636" max="1890" width="1.42578125" style="121"/>
    <col min="1891" max="1891" width="1.42578125" style="121" customWidth="1"/>
    <col min="1892" max="2146" width="1.42578125" style="121"/>
    <col min="2147" max="2147" width="1.42578125" style="121" customWidth="1"/>
    <col min="2148" max="2402" width="1.42578125" style="121"/>
    <col min="2403" max="2403" width="1.42578125" style="121" customWidth="1"/>
    <col min="2404" max="2658" width="1.42578125" style="121"/>
    <col min="2659" max="2659" width="1.42578125" style="121" customWidth="1"/>
    <col min="2660" max="2914" width="1.42578125" style="121"/>
    <col min="2915" max="2915" width="1.42578125" style="121" customWidth="1"/>
    <col min="2916" max="3170" width="1.42578125" style="121"/>
    <col min="3171" max="3171" width="1.42578125" style="121" customWidth="1"/>
    <col min="3172" max="3426" width="1.42578125" style="121"/>
    <col min="3427" max="3427" width="1.42578125" style="121" customWidth="1"/>
    <col min="3428" max="3682" width="1.42578125" style="121"/>
    <col min="3683" max="3683" width="1.42578125" style="121" customWidth="1"/>
    <col min="3684" max="3938" width="1.42578125" style="121"/>
    <col min="3939" max="3939" width="1.42578125" style="121" customWidth="1"/>
    <col min="3940" max="4194" width="1.42578125" style="121"/>
    <col min="4195" max="4195" width="1.42578125" style="121" customWidth="1"/>
    <col min="4196" max="4450" width="1.42578125" style="121"/>
    <col min="4451" max="4451" width="1.42578125" style="121" customWidth="1"/>
    <col min="4452" max="4706" width="1.42578125" style="121"/>
    <col min="4707" max="4707" width="1.42578125" style="121" customWidth="1"/>
    <col min="4708" max="4962" width="1.42578125" style="121"/>
    <col min="4963" max="4963" width="1.42578125" style="121" customWidth="1"/>
    <col min="4964" max="5218" width="1.42578125" style="121"/>
    <col min="5219" max="5219" width="1.42578125" style="121" customWidth="1"/>
    <col min="5220" max="5474" width="1.42578125" style="121"/>
    <col min="5475" max="5475" width="1.42578125" style="121" customWidth="1"/>
    <col min="5476" max="5730" width="1.42578125" style="121"/>
    <col min="5731" max="5731" width="1.42578125" style="121" customWidth="1"/>
    <col min="5732" max="5986" width="1.42578125" style="121"/>
    <col min="5987" max="5987" width="1.42578125" style="121" customWidth="1"/>
    <col min="5988" max="6242" width="1.42578125" style="121"/>
    <col min="6243" max="6243" width="1.42578125" style="121" customWidth="1"/>
    <col min="6244" max="6498" width="1.42578125" style="121"/>
    <col min="6499" max="6499" width="1.42578125" style="121" customWidth="1"/>
    <col min="6500" max="6754" width="1.42578125" style="121"/>
    <col min="6755" max="6755" width="1.42578125" style="121" customWidth="1"/>
    <col min="6756" max="7010" width="1.42578125" style="121"/>
    <col min="7011" max="7011" width="1.42578125" style="121" customWidth="1"/>
    <col min="7012" max="7266" width="1.42578125" style="121"/>
    <col min="7267" max="7267" width="1.42578125" style="121" customWidth="1"/>
    <col min="7268" max="7522" width="1.42578125" style="121"/>
    <col min="7523" max="7523" width="1.42578125" style="121" customWidth="1"/>
    <col min="7524" max="7778" width="1.42578125" style="121"/>
    <col min="7779" max="7779" width="1.42578125" style="121" customWidth="1"/>
    <col min="7780" max="8034" width="1.42578125" style="121"/>
    <col min="8035" max="8035" width="1.42578125" style="121" customWidth="1"/>
    <col min="8036" max="8290" width="1.42578125" style="121"/>
    <col min="8291" max="8291" width="1.42578125" style="121" customWidth="1"/>
    <col min="8292" max="8546" width="1.42578125" style="121"/>
    <col min="8547" max="8547" width="1.42578125" style="121" customWidth="1"/>
    <col min="8548" max="8802" width="1.42578125" style="121"/>
    <col min="8803" max="8803" width="1.42578125" style="121" customWidth="1"/>
    <col min="8804" max="9058" width="1.42578125" style="121"/>
    <col min="9059" max="9059" width="1.42578125" style="121" customWidth="1"/>
    <col min="9060" max="9314" width="1.42578125" style="121"/>
    <col min="9315" max="9315" width="1.42578125" style="121" customWidth="1"/>
    <col min="9316" max="9570" width="1.42578125" style="121"/>
    <col min="9571" max="9571" width="1.42578125" style="121" customWidth="1"/>
    <col min="9572" max="9826" width="1.42578125" style="121"/>
    <col min="9827" max="9827" width="1.42578125" style="121" customWidth="1"/>
    <col min="9828" max="10082" width="1.42578125" style="121"/>
    <col min="10083" max="10083" width="1.42578125" style="121" customWidth="1"/>
    <col min="10084" max="10338" width="1.42578125" style="121"/>
    <col min="10339" max="10339" width="1.42578125" style="121" customWidth="1"/>
    <col min="10340" max="10594" width="1.42578125" style="121"/>
    <col min="10595" max="10595" width="1.42578125" style="121" customWidth="1"/>
    <col min="10596" max="10850" width="1.42578125" style="121"/>
    <col min="10851" max="10851" width="1.42578125" style="121" customWidth="1"/>
    <col min="10852" max="11106" width="1.42578125" style="121"/>
    <col min="11107" max="11107" width="1.42578125" style="121" customWidth="1"/>
    <col min="11108" max="11362" width="1.42578125" style="121"/>
    <col min="11363" max="11363" width="1.42578125" style="121" customWidth="1"/>
    <col min="11364" max="11618" width="1.42578125" style="121"/>
    <col min="11619" max="11619" width="1.42578125" style="121" customWidth="1"/>
    <col min="11620" max="11874" width="1.42578125" style="121"/>
    <col min="11875" max="11875" width="1.42578125" style="121" customWidth="1"/>
    <col min="11876" max="12130" width="1.42578125" style="121"/>
    <col min="12131" max="12131" width="1.42578125" style="121" customWidth="1"/>
    <col min="12132" max="12386" width="1.42578125" style="121"/>
    <col min="12387" max="12387" width="1.42578125" style="121" customWidth="1"/>
    <col min="12388" max="12642" width="1.42578125" style="121"/>
    <col min="12643" max="12643" width="1.42578125" style="121" customWidth="1"/>
    <col min="12644" max="12898" width="1.42578125" style="121"/>
    <col min="12899" max="12899" width="1.42578125" style="121" customWidth="1"/>
    <col min="12900" max="13154" width="1.42578125" style="121"/>
    <col min="13155" max="13155" width="1.42578125" style="121" customWidth="1"/>
    <col min="13156" max="13410" width="1.42578125" style="121"/>
    <col min="13411" max="13411" width="1.42578125" style="121" customWidth="1"/>
    <col min="13412" max="13666" width="1.42578125" style="121"/>
    <col min="13667" max="13667" width="1.42578125" style="121" customWidth="1"/>
    <col min="13668" max="13922" width="1.42578125" style="121"/>
    <col min="13923" max="13923" width="1.42578125" style="121" customWidth="1"/>
    <col min="13924" max="14178" width="1.42578125" style="121"/>
    <col min="14179" max="14179" width="1.42578125" style="121" customWidth="1"/>
    <col min="14180" max="14434" width="1.42578125" style="121"/>
    <col min="14435" max="14435" width="1.42578125" style="121" customWidth="1"/>
    <col min="14436" max="14690" width="1.42578125" style="121"/>
    <col min="14691" max="14691" width="1.42578125" style="121" customWidth="1"/>
    <col min="14692" max="14946" width="1.42578125" style="121"/>
    <col min="14947" max="14947" width="1.42578125" style="121" customWidth="1"/>
    <col min="14948" max="15202" width="1.42578125" style="121"/>
    <col min="15203" max="15203" width="1.42578125" style="121" customWidth="1"/>
    <col min="15204" max="15458" width="1.42578125" style="121"/>
    <col min="15459" max="15459" width="1.42578125" style="121" customWidth="1"/>
    <col min="15460" max="15714" width="1.42578125" style="121"/>
    <col min="15715" max="15715" width="1.42578125" style="121" customWidth="1"/>
    <col min="15716" max="15970" width="1.42578125" style="121"/>
    <col min="15971" max="15971" width="1.42578125" style="121" customWidth="1"/>
    <col min="15972" max="16226" width="1.42578125" style="121"/>
    <col min="16227" max="16227" width="1.42578125" style="121" customWidth="1"/>
    <col min="16228" max="16384" width="1.42578125" style="121"/>
  </cols>
  <sheetData>
    <row r="1" spans="1:99" s="133" customFormat="1" ht="12" x14ac:dyDescent="0.25">
      <c r="CU1" s="136" t="s">
        <v>380</v>
      </c>
    </row>
    <row r="2" spans="1:99" s="138" customFormat="1" ht="21" customHeight="1" x14ac:dyDescent="0.2">
      <c r="A2" s="542" t="s">
        <v>379</v>
      </c>
      <c r="B2" s="543"/>
      <c r="C2" s="543"/>
      <c r="D2" s="543"/>
      <c r="E2" s="543"/>
      <c r="F2" s="544"/>
      <c r="G2" s="545" t="s">
        <v>378</v>
      </c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6" t="s">
        <v>377</v>
      </c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  <c r="BM2" s="547"/>
      <c r="BN2" s="547"/>
      <c r="BO2" s="547"/>
      <c r="BP2" s="547"/>
      <c r="BQ2" s="548"/>
      <c r="BR2" s="549" t="s">
        <v>376</v>
      </c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1"/>
      <c r="CL2" s="545" t="s">
        <v>321</v>
      </c>
      <c r="CM2" s="545"/>
      <c r="CN2" s="545"/>
      <c r="CO2" s="545"/>
      <c r="CP2" s="545"/>
      <c r="CQ2" s="545"/>
      <c r="CR2" s="545"/>
      <c r="CS2" s="545"/>
      <c r="CT2" s="545"/>
      <c r="CU2" s="545"/>
    </row>
    <row r="3" spans="1:99" s="138" customFormat="1" ht="21" customHeight="1" x14ac:dyDescent="0.25">
      <c r="A3" s="538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52" t="s">
        <v>406</v>
      </c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4"/>
      <c r="BR3" s="555"/>
      <c r="BS3" s="556"/>
      <c r="BT3" s="556"/>
      <c r="BU3" s="556"/>
      <c r="BV3" s="556"/>
      <c r="BW3" s="556"/>
      <c r="BX3" s="556"/>
      <c r="BY3" s="556"/>
      <c r="BZ3" s="556"/>
      <c r="CA3" s="556"/>
      <c r="CB3" s="556"/>
      <c r="CC3" s="556"/>
      <c r="CD3" s="556"/>
      <c r="CE3" s="556"/>
      <c r="CF3" s="556"/>
      <c r="CG3" s="556"/>
      <c r="CH3" s="556"/>
      <c r="CI3" s="556"/>
      <c r="CJ3" s="556"/>
      <c r="CK3" s="557"/>
      <c r="CL3" s="538" t="s">
        <v>315</v>
      </c>
      <c r="CM3" s="538"/>
      <c r="CN3" s="538"/>
      <c r="CO3" s="538"/>
      <c r="CP3" s="538"/>
      <c r="CQ3" s="538"/>
      <c r="CR3" s="538"/>
      <c r="CS3" s="538"/>
      <c r="CT3" s="538"/>
      <c r="CU3" s="538"/>
    </row>
    <row r="4" spans="1:99" s="138" customFormat="1" ht="12.75" customHeight="1" x14ac:dyDescent="0.2">
      <c r="A4" s="538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41" t="s">
        <v>375</v>
      </c>
      <c r="AY4" s="541"/>
      <c r="AZ4" s="541"/>
      <c r="BA4" s="541"/>
      <c r="BB4" s="541"/>
      <c r="BC4" s="541"/>
      <c r="BD4" s="541"/>
      <c r="BE4" s="541"/>
      <c r="BF4" s="541"/>
      <c r="BG4" s="541"/>
      <c r="BH4" s="541" t="s">
        <v>374</v>
      </c>
      <c r="BI4" s="541"/>
      <c r="BJ4" s="541"/>
      <c r="BK4" s="541"/>
      <c r="BL4" s="541"/>
      <c r="BM4" s="541"/>
      <c r="BN4" s="541"/>
      <c r="BO4" s="541"/>
      <c r="BP4" s="541"/>
      <c r="BQ4" s="541"/>
      <c r="BR4" s="538" t="s">
        <v>307</v>
      </c>
      <c r="BS4" s="538"/>
      <c r="BT4" s="538"/>
      <c r="BU4" s="538"/>
      <c r="BV4" s="538"/>
      <c r="BW4" s="538"/>
      <c r="BX4" s="538"/>
      <c r="BY4" s="538"/>
      <c r="BZ4" s="538"/>
      <c r="CA4" s="538"/>
      <c r="CB4" s="538" t="s">
        <v>130</v>
      </c>
      <c r="CC4" s="538"/>
      <c r="CD4" s="538"/>
      <c r="CE4" s="538"/>
      <c r="CF4" s="538"/>
      <c r="CG4" s="538"/>
      <c r="CH4" s="538"/>
      <c r="CI4" s="538"/>
      <c r="CJ4" s="538"/>
      <c r="CK4" s="538"/>
      <c r="CL4" s="538"/>
      <c r="CM4" s="538"/>
      <c r="CN4" s="538"/>
      <c r="CO4" s="538"/>
      <c r="CP4" s="538"/>
      <c r="CQ4" s="538"/>
      <c r="CR4" s="538"/>
      <c r="CS4" s="538"/>
      <c r="CT4" s="538"/>
      <c r="CU4" s="538"/>
    </row>
    <row r="5" spans="1:99" s="138" customFormat="1" ht="12.75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538" t="s">
        <v>216</v>
      </c>
      <c r="BS5" s="538"/>
      <c r="BT5" s="538"/>
      <c r="BU5" s="538"/>
      <c r="BV5" s="538"/>
      <c r="BW5" s="538"/>
      <c r="BX5" s="538"/>
      <c r="BY5" s="538"/>
      <c r="BZ5" s="538"/>
      <c r="CA5" s="538"/>
      <c r="CB5" s="538"/>
      <c r="CC5" s="538"/>
      <c r="CD5" s="538"/>
      <c r="CE5" s="538"/>
      <c r="CF5" s="538"/>
      <c r="CG5" s="538"/>
      <c r="CH5" s="538"/>
      <c r="CI5" s="538"/>
      <c r="CJ5" s="538"/>
      <c r="CK5" s="538"/>
      <c r="CL5" s="538"/>
      <c r="CM5" s="538"/>
      <c r="CN5" s="538"/>
      <c r="CO5" s="538"/>
      <c r="CP5" s="538"/>
      <c r="CQ5" s="538"/>
      <c r="CR5" s="538"/>
      <c r="CS5" s="538"/>
      <c r="CT5" s="538"/>
      <c r="CU5" s="538"/>
    </row>
    <row r="6" spans="1:99" s="138" customFormat="1" ht="12.75" x14ac:dyDescent="0.25">
      <c r="A6" s="508"/>
      <c r="B6" s="508"/>
      <c r="C6" s="508"/>
      <c r="D6" s="508"/>
      <c r="E6" s="508"/>
      <c r="F6" s="508"/>
      <c r="G6" s="508">
        <v>1</v>
      </c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508"/>
      <c r="AR6" s="508"/>
      <c r="AS6" s="508"/>
      <c r="AT6" s="508"/>
      <c r="AU6" s="508"/>
      <c r="AV6" s="508"/>
      <c r="AW6" s="508"/>
      <c r="AX6" s="508">
        <v>2</v>
      </c>
      <c r="AY6" s="508"/>
      <c r="AZ6" s="508"/>
      <c r="BA6" s="508"/>
      <c r="BB6" s="508"/>
      <c r="BC6" s="508"/>
      <c r="BD6" s="508"/>
      <c r="BE6" s="508"/>
      <c r="BF6" s="508"/>
      <c r="BG6" s="508"/>
      <c r="BH6" s="508">
        <v>3</v>
      </c>
      <c r="BI6" s="508"/>
      <c r="BJ6" s="508"/>
      <c r="BK6" s="508"/>
      <c r="BL6" s="508"/>
      <c r="BM6" s="508"/>
      <c r="BN6" s="508"/>
      <c r="BO6" s="508"/>
      <c r="BP6" s="540"/>
      <c r="BQ6" s="540"/>
      <c r="BR6" s="540">
        <v>4</v>
      </c>
      <c r="BS6" s="540"/>
      <c r="BT6" s="540"/>
      <c r="BU6" s="540"/>
      <c r="BV6" s="540"/>
      <c r="BW6" s="540"/>
      <c r="BX6" s="508"/>
      <c r="BY6" s="508"/>
      <c r="BZ6" s="508"/>
      <c r="CA6" s="508"/>
      <c r="CB6" s="508">
        <v>5</v>
      </c>
      <c r="CC6" s="508"/>
      <c r="CD6" s="508"/>
      <c r="CE6" s="508"/>
      <c r="CF6" s="508"/>
      <c r="CG6" s="508"/>
      <c r="CH6" s="508"/>
      <c r="CI6" s="508"/>
      <c r="CJ6" s="508"/>
      <c r="CK6" s="508"/>
      <c r="CL6" s="508">
        <v>6</v>
      </c>
      <c r="CM6" s="508"/>
      <c r="CN6" s="508"/>
      <c r="CO6" s="508"/>
      <c r="CP6" s="508"/>
      <c r="CQ6" s="508"/>
      <c r="CR6" s="508"/>
      <c r="CS6" s="508"/>
      <c r="CT6" s="508"/>
      <c r="CU6" s="508"/>
    </row>
    <row r="7" spans="1:99" s="138" customFormat="1" ht="19.5" customHeight="1" x14ac:dyDescent="0.25">
      <c r="A7" s="524"/>
      <c r="B7" s="524"/>
      <c r="C7" s="524"/>
      <c r="D7" s="524"/>
      <c r="E7" s="524"/>
      <c r="F7" s="524"/>
      <c r="G7" s="535" t="s">
        <v>373</v>
      </c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7"/>
      <c r="AX7" s="523">
        <f>AX13+AX14</f>
        <v>2982.0583333333334</v>
      </c>
      <c r="AY7" s="523"/>
      <c r="AZ7" s="523"/>
      <c r="BA7" s="523"/>
      <c r="BB7" s="523"/>
      <c r="BC7" s="523"/>
      <c r="BD7" s="523"/>
      <c r="BE7" s="523"/>
      <c r="BF7" s="523"/>
      <c r="BG7" s="523"/>
      <c r="BH7" s="523">
        <f>BH13+BH14</f>
        <v>0</v>
      </c>
      <c r="BI7" s="523"/>
      <c r="BJ7" s="523"/>
      <c r="BK7" s="523"/>
      <c r="BL7" s="523"/>
      <c r="BM7" s="523"/>
      <c r="BN7" s="523"/>
      <c r="BO7" s="523"/>
      <c r="BP7" s="523"/>
      <c r="BQ7" s="523"/>
      <c r="BR7" s="523">
        <f>BR13+BR14</f>
        <v>-2982.0583333333334</v>
      </c>
      <c r="BS7" s="523"/>
      <c r="BT7" s="523"/>
      <c r="BU7" s="523"/>
      <c r="BV7" s="523"/>
      <c r="BW7" s="523"/>
      <c r="BX7" s="523"/>
      <c r="BY7" s="523"/>
      <c r="BZ7" s="523"/>
      <c r="CA7" s="523"/>
      <c r="CB7" s="519">
        <f>BR7/AX7</f>
        <v>-1</v>
      </c>
      <c r="CC7" s="519"/>
      <c r="CD7" s="519"/>
      <c r="CE7" s="519"/>
      <c r="CF7" s="539"/>
      <c r="CG7" s="539"/>
      <c r="CH7" s="539"/>
      <c r="CI7" s="539"/>
      <c r="CJ7" s="539"/>
      <c r="CK7" s="539"/>
      <c r="CL7" s="528" t="str">
        <f>CL13</f>
        <v>Финансирование предусмотрено в IV квартале после выполнения работ</v>
      </c>
      <c r="CM7" s="529"/>
      <c r="CN7" s="530"/>
      <c r="CO7" s="530"/>
      <c r="CP7" s="530"/>
      <c r="CQ7" s="530"/>
      <c r="CR7" s="530"/>
      <c r="CS7" s="530"/>
      <c r="CT7" s="530"/>
      <c r="CU7" s="531"/>
    </row>
    <row r="8" spans="1:99" s="138" customFormat="1" ht="19.5" customHeight="1" x14ac:dyDescent="0.25">
      <c r="A8" s="511" t="s">
        <v>372</v>
      </c>
      <c r="B8" s="511"/>
      <c r="C8" s="511"/>
      <c r="D8" s="511"/>
      <c r="E8" s="511"/>
      <c r="F8" s="511"/>
      <c r="G8" s="512" t="s">
        <v>371</v>
      </c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3"/>
      <c r="AW8" s="514"/>
      <c r="AX8" s="515">
        <f>AX13</f>
        <v>2982.0583333333334</v>
      </c>
      <c r="AY8" s="515"/>
      <c r="AZ8" s="515"/>
      <c r="BA8" s="515"/>
      <c r="BB8" s="515"/>
      <c r="BC8" s="515"/>
      <c r="BD8" s="515"/>
      <c r="BE8" s="515"/>
      <c r="BF8" s="515"/>
      <c r="BG8" s="515"/>
      <c r="BH8" s="515">
        <v>0</v>
      </c>
      <c r="BI8" s="515"/>
      <c r="BJ8" s="515"/>
      <c r="BK8" s="515"/>
      <c r="BL8" s="515"/>
      <c r="BM8" s="515"/>
      <c r="BN8" s="515"/>
      <c r="BO8" s="515"/>
      <c r="BP8" s="515"/>
      <c r="BQ8" s="515"/>
      <c r="BR8" s="515">
        <f>BR13</f>
        <v>-2982.0583333333334</v>
      </c>
      <c r="BS8" s="515"/>
      <c r="BT8" s="515"/>
      <c r="BU8" s="515"/>
      <c r="BV8" s="515"/>
      <c r="BW8" s="515"/>
      <c r="BX8" s="515"/>
      <c r="BY8" s="515"/>
      <c r="BZ8" s="515"/>
      <c r="CA8" s="515"/>
      <c r="CB8" s="519">
        <f>BR8/AX8</f>
        <v>-1</v>
      </c>
      <c r="CC8" s="519"/>
      <c r="CD8" s="519"/>
      <c r="CE8" s="519"/>
      <c r="CF8" s="519"/>
      <c r="CG8" s="519"/>
      <c r="CH8" s="519"/>
      <c r="CI8" s="519"/>
      <c r="CJ8" s="519"/>
      <c r="CK8" s="519"/>
      <c r="CL8" s="532"/>
      <c r="CM8" s="533"/>
      <c r="CN8" s="533"/>
      <c r="CO8" s="533"/>
      <c r="CP8" s="533"/>
      <c r="CQ8" s="533"/>
      <c r="CR8" s="533"/>
      <c r="CS8" s="533"/>
      <c r="CT8" s="533"/>
      <c r="CU8" s="534"/>
    </row>
    <row r="9" spans="1:99" s="138" customFormat="1" ht="12.75" x14ac:dyDescent="0.25">
      <c r="A9" s="524" t="s">
        <v>370</v>
      </c>
      <c r="B9" s="524"/>
      <c r="C9" s="524"/>
      <c r="D9" s="524"/>
      <c r="E9" s="524"/>
      <c r="F9" s="524"/>
      <c r="G9" s="525" t="s">
        <v>369</v>
      </c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7"/>
      <c r="AX9" s="523">
        <v>0</v>
      </c>
      <c r="AY9" s="523"/>
      <c r="AZ9" s="523"/>
      <c r="BA9" s="523"/>
      <c r="BB9" s="523"/>
      <c r="BC9" s="523"/>
      <c r="BD9" s="523"/>
      <c r="BE9" s="523"/>
      <c r="BF9" s="523"/>
      <c r="BG9" s="523"/>
      <c r="BH9" s="515">
        <f>AX9</f>
        <v>0</v>
      </c>
      <c r="BI9" s="515"/>
      <c r="BJ9" s="515"/>
      <c r="BK9" s="515"/>
      <c r="BL9" s="515"/>
      <c r="BM9" s="515"/>
      <c r="BN9" s="515"/>
      <c r="BO9" s="515"/>
      <c r="BP9" s="515"/>
      <c r="BQ9" s="515"/>
      <c r="BR9" s="523">
        <v>0</v>
      </c>
      <c r="BS9" s="523"/>
      <c r="BT9" s="523"/>
      <c r="BU9" s="523"/>
      <c r="BV9" s="523"/>
      <c r="BW9" s="523"/>
      <c r="BX9" s="523"/>
      <c r="BY9" s="523"/>
      <c r="BZ9" s="523"/>
      <c r="CA9" s="523"/>
      <c r="CB9" s="519">
        <v>0</v>
      </c>
      <c r="CC9" s="519"/>
      <c r="CD9" s="519"/>
      <c r="CE9" s="519"/>
      <c r="CF9" s="519"/>
      <c r="CG9" s="519"/>
      <c r="CH9" s="519"/>
      <c r="CI9" s="519"/>
      <c r="CJ9" s="519"/>
      <c r="CK9" s="519"/>
      <c r="CL9" s="510"/>
      <c r="CM9" s="510"/>
      <c r="CN9" s="510"/>
      <c r="CO9" s="510"/>
      <c r="CP9" s="510"/>
      <c r="CQ9" s="510"/>
      <c r="CR9" s="510"/>
      <c r="CS9" s="510"/>
      <c r="CT9" s="510"/>
      <c r="CU9" s="510"/>
    </row>
    <row r="10" spans="1:99" s="138" customFormat="1" ht="12.75" x14ac:dyDescent="0.25">
      <c r="A10" s="511" t="s">
        <v>368</v>
      </c>
      <c r="B10" s="511"/>
      <c r="C10" s="511"/>
      <c r="D10" s="511"/>
      <c r="E10" s="511"/>
      <c r="F10" s="511"/>
      <c r="G10" s="512" t="s">
        <v>367</v>
      </c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3"/>
      <c r="AV10" s="513"/>
      <c r="AW10" s="514"/>
      <c r="AX10" s="515">
        <v>0</v>
      </c>
      <c r="AY10" s="515"/>
      <c r="AZ10" s="515"/>
      <c r="BA10" s="515"/>
      <c r="BB10" s="515"/>
      <c r="BC10" s="515"/>
      <c r="BD10" s="515"/>
      <c r="BE10" s="515"/>
      <c r="BF10" s="515"/>
      <c r="BG10" s="515"/>
      <c r="BH10" s="515">
        <f>AX10</f>
        <v>0</v>
      </c>
      <c r="BI10" s="515"/>
      <c r="BJ10" s="515"/>
      <c r="BK10" s="515"/>
      <c r="BL10" s="515"/>
      <c r="BM10" s="515"/>
      <c r="BN10" s="515"/>
      <c r="BO10" s="515"/>
      <c r="BP10" s="515"/>
      <c r="BQ10" s="515"/>
      <c r="BR10" s="515">
        <f>BH10</f>
        <v>0</v>
      </c>
      <c r="BS10" s="515"/>
      <c r="BT10" s="515"/>
      <c r="BU10" s="515"/>
      <c r="BV10" s="515"/>
      <c r="BW10" s="515"/>
      <c r="BX10" s="515"/>
      <c r="BY10" s="515"/>
      <c r="BZ10" s="515"/>
      <c r="CA10" s="515"/>
      <c r="CB10" s="519">
        <v>0</v>
      </c>
      <c r="CC10" s="519"/>
      <c r="CD10" s="519"/>
      <c r="CE10" s="519"/>
      <c r="CF10" s="519"/>
      <c r="CG10" s="519"/>
      <c r="CH10" s="519"/>
      <c r="CI10" s="519"/>
      <c r="CJ10" s="519"/>
      <c r="CK10" s="519"/>
      <c r="CL10" s="510"/>
      <c r="CM10" s="510"/>
      <c r="CN10" s="510"/>
      <c r="CO10" s="510"/>
      <c r="CP10" s="510"/>
      <c r="CQ10" s="510"/>
      <c r="CR10" s="510"/>
      <c r="CS10" s="510"/>
      <c r="CT10" s="510"/>
      <c r="CU10" s="510"/>
    </row>
    <row r="11" spans="1:99" s="138" customFormat="1" ht="12.75" x14ac:dyDescent="0.25">
      <c r="A11" s="511" t="s">
        <v>366</v>
      </c>
      <c r="B11" s="511"/>
      <c r="C11" s="511"/>
      <c r="D11" s="511"/>
      <c r="E11" s="511"/>
      <c r="F11" s="511"/>
      <c r="G11" s="512" t="s">
        <v>365</v>
      </c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513"/>
      <c r="AQ11" s="513"/>
      <c r="AR11" s="513"/>
      <c r="AS11" s="513"/>
      <c r="AT11" s="513"/>
      <c r="AU11" s="513"/>
      <c r="AV11" s="513"/>
      <c r="AW11" s="514"/>
      <c r="AX11" s="515">
        <v>0</v>
      </c>
      <c r="AY11" s="515"/>
      <c r="AZ11" s="515"/>
      <c r="BA11" s="515"/>
      <c r="BB11" s="515"/>
      <c r="BC11" s="515"/>
      <c r="BD11" s="515"/>
      <c r="BE11" s="515"/>
      <c r="BF11" s="515"/>
      <c r="BG11" s="515"/>
      <c r="BH11" s="515">
        <f>AX11</f>
        <v>0</v>
      </c>
      <c r="BI11" s="515"/>
      <c r="BJ11" s="515"/>
      <c r="BK11" s="515"/>
      <c r="BL11" s="515"/>
      <c r="BM11" s="515"/>
      <c r="BN11" s="515"/>
      <c r="BO11" s="515"/>
      <c r="BP11" s="515"/>
      <c r="BQ11" s="515"/>
      <c r="BR11" s="523">
        <v>0</v>
      </c>
      <c r="BS11" s="523"/>
      <c r="BT11" s="523"/>
      <c r="BU11" s="523"/>
      <c r="BV11" s="523"/>
      <c r="BW11" s="523"/>
      <c r="BX11" s="523"/>
      <c r="BY11" s="523"/>
      <c r="BZ11" s="523"/>
      <c r="CA11" s="523"/>
      <c r="CB11" s="519">
        <v>0</v>
      </c>
      <c r="CC11" s="519"/>
      <c r="CD11" s="519"/>
      <c r="CE11" s="519"/>
      <c r="CF11" s="519"/>
      <c r="CG11" s="519"/>
      <c r="CH11" s="519"/>
      <c r="CI11" s="519"/>
      <c r="CJ11" s="519"/>
      <c r="CK11" s="519"/>
      <c r="CL11" s="510"/>
      <c r="CM11" s="510"/>
      <c r="CN11" s="510"/>
      <c r="CO11" s="510"/>
      <c r="CP11" s="510"/>
      <c r="CQ11" s="510"/>
      <c r="CR11" s="510"/>
      <c r="CS11" s="510"/>
      <c r="CT11" s="510"/>
      <c r="CU11" s="510"/>
    </row>
    <row r="12" spans="1:99" s="138" customFormat="1" ht="12.75" x14ac:dyDescent="0.25">
      <c r="A12" s="511" t="s">
        <v>364</v>
      </c>
      <c r="B12" s="511"/>
      <c r="C12" s="511"/>
      <c r="D12" s="511"/>
      <c r="E12" s="511"/>
      <c r="F12" s="511"/>
      <c r="G12" s="512" t="s">
        <v>363</v>
      </c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  <c r="AU12" s="513"/>
      <c r="AV12" s="513"/>
      <c r="AW12" s="514"/>
      <c r="AX12" s="515">
        <v>0</v>
      </c>
      <c r="AY12" s="515"/>
      <c r="AZ12" s="515"/>
      <c r="BA12" s="515"/>
      <c r="BB12" s="515"/>
      <c r="BC12" s="515"/>
      <c r="BD12" s="515"/>
      <c r="BE12" s="515"/>
      <c r="BF12" s="515"/>
      <c r="BG12" s="515"/>
      <c r="BH12" s="515">
        <f>AX12</f>
        <v>0</v>
      </c>
      <c r="BI12" s="515"/>
      <c r="BJ12" s="515"/>
      <c r="BK12" s="515"/>
      <c r="BL12" s="515"/>
      <c r="BM12" s="515"/>
      <c r="BN12" s="515"/>
      <c r="BO12" s="515"/>
      <c r="BP12" s="515"/>
      <c r="BQ12" s="515"/>
      <c r="BR12" s="515">
        <f>BH12</f>
        <v>0</v>
      </c>
      <c r="BS12" s="515"/>
      <c r="BT12" s="515"/>
      <c r="BU12" s="515"/>
      <c r="BV12" s="515"/>
      <c r="BW12" s="515"/>
      <c r="BX12" s="515"/>
      <c r="BY12" s="515"/>
      <c r="BZ12" s="515"/>
      <c r="CA12" s="515"/>
      <c r="CB12" s="519">
        <v>0</v>
      </c>
      <c r="CC12" s="519"/>
      <c r="CD12" s="519"/>
      <c r="CE12" s="519"/>
      <c r="CF12" s="519"/>
      <c r="CG12" s="519"/>
      <c r="CH12" s="519"/>
      <c r="CI12" s="519"/>
      <c r="CJ12" s="519"/>
      <c r="CK12" s="519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</row>
    <row r="13" spans="1:99" s="138" customFormat="1" ht="37.5" customHeight="1" x14ac:dyDescent="0.25">
      <c r="A13" s="511" t="s">
        <v>362</v>
      </c>
      <c r="B13" s="511"/>
      <c r="C13" s="511"/>
      <c r="D13" s="511"/>
      <c r="E13" s="511"/>
      <c r="F13" s="511"/>
      <c r="G13" s="512" t="s">
        <v>361</v>
      </c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514"/>
      <c r="AX13" s="515">
        <f>'ИСТ ДАНН'!G3+'ИСТ ДАНН'!G6</f>
        <v>2982.0583333333334</v>
      </c>
      <c r="AY13" s="515"/>
      <c r="AZ13" s="515"/>
      <c r="BA13" s="515"/>
      <c r="BB13" s="515"/>
      <c r="BC13" s="515"/>
      <c r="BD13" s="515"/>
      <c r="BE13" s="515"/>
      <c r="BF13" s="515"/>
      <c r="BG13" s="515"/>
      <c r="BH13" s="515">
        <f>'Табл.1(поПр202-э)'!I39</f>
        <v>0</v>
      </c>
      <c r="BI13" s="515"/>
      <c r="BJ13" s="515"/>
      <c r="BK13" s="515"/>
      <c r="BL13" s="515"/>
      <c r="BM13" s="515"/>
      <c r="BN13" s="515"/>
      <c r="BO13" s="515"/>
      <c r="BP13" s="515"/>
      <c r="BQ13" s="515"/>
      <c r="BR13" s="515">
        <f>BH13-AX13</f>
        <v>-2982.0583333333334</v>
      </c>
      <c r="BS13" s="515"/>
      <c r="BT13" s="515"/>
      <c r="BU13" s="515"/>
      <c r="BV13" s="515"/>
      <c r="BW13" s="515"/>
      <c r="BX13" s="515"/>
      <c r="BY13" s="515"/>
      <c r="BZ13" s="515"/>
      <c r="CA13" s="515"/>
      <c r="CB13" s="519">
        <f>BR13/AX13</f>
        <v>-1</v>
      </c>
      <c r="CC13" s="519"/>
      <c r="CD13" s="519"/>
      <c r="CE13" s="519"/>
      <c r="CF13" s="519"/>
      <c r="CG13" s="519"/>
      <c r="CH13" s="519"/>
      <c r="CI13" s="519"/>
      <c r="CJ13" s="519"/>
      <c r="CK13" s="519"/>
      <c r="CL13" s="520" t="s">
        <v>498</v>
      </c>
      <c r="CM13" s="521"/>
      <c r="CN13" s="521"/>
      <c r="CO13" s="521"/>
      <c r="CP13" s="521"/>
      <c r="CQ13" s="521"/>
      <c r="CR13" s="521"/>
      <c r="CS13" s="521"/>
      <c r="CT13" s="521"/>
      <c r="CU13" s="522"/>
    </row>
    <row r="14" spans="1:99" s="138" customFormat="1" ht="12.75" x14ac:dyDescent="0.25">
      <c r="A14" s="511" t="s">
        <v>360</v>
      </c>
      <c r="B14" s="511"/>
      <c r="C14" s="511"/>
      <c r="D14" s="511"/>
      <c r="E14" s="511"/>
      <c r="F14" s="511"/>
      <c r="G14" s="512" t="s">
        <v>359</v>
      </c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4"/>
      <c r="AX14" s="515">
        <v>0</v>
      </c>
      <c r="AY14" s="515"/>
      <c r="AZ14" s="515"/>
      <c r="BA14" s="515"/>
      <c r="BB14" s="515"/>
      <c r="BC14" s="515"/>
      <c r="BD14" s="515"/>
      <c r="BE14" s="515"/>
      <c r="BF14" s="515"/>
      <c r="BG14" s="515"/>
      <c r="BH14" s="515">
        <v>0</v>
      </c>
      <c r="BI14" s="515"/>
      <c r="BJ14" s="515"/>
      <c r="BK14" s="515"/>
      <c r="BL14" s="515"/>
      <c r="BM14" s="515"/>
      <c r="BN14" s="515"/>
      <c r="BO14" s="515"/>
      <c r="BP14" s="515"/>
      <c r="BQ14" s="515"/>
      <c r="BR14" s="515">
        <f>BH14</f>
        <v>0</v>
      </c>
      <c r="BS14" s="515"/>
      <c r="BT14" s="515"/>
      <c r="BU14" s="515"/>
      <c r="BV14" s="515"/>
      <c r="BW14" s="515"/>
      <c r="BX14" s="515"/>
      <c r="BY14" s="515"/>
      <c r="BZ14" s="515"/>
      <c r="CA14" s="515"/>
      <c r="CB14" s="519">
        <v>0</v>
      </c>
      <c r="CC14" s="519"/>
      <c r="CD14" s="519"/>
      <c r="CE14" s="519"/>
      <c r="CF14" s="519"/>
      <c r="CG14" s="519"/>
      <c r="CH14" s="519"/>
      <c r="CI14" s="519"/>
      <c r="CJ14" s="519"/>
      <c r="CK14" s="519"/>
      <c r="CL14" s="510"/>
      <c r="CM14" s="510"/>
      <c r="CN14" s="510"/>
      <c r="CO14" s="510"/>
      <c r="CP14" s="510"/>
      <c r="CQ14" s="510"/>
      <c r="CR14" s="510"/>
      <c r="CS14" s="510"/>
      <c r="CT14" s="510"/>
      <c r="CU14" s="510"/>
    </row>
    <row r="15" spans="1:99" s="138" customFormat="1" ht="12.75" x14ac:dyDescent="0.25">
      <c r="A15" s="511" t="s">
        <v>358</v>
      </c>
      <c r="B15" s="511"/>
      <c r="C15" s="511"/>
      <c r="D15" s="511"/>
      <c r="E15" s="511"/>
      <c r="F15" s="511"/>
      <c r="G15" s="512" t="s">
        <v>347</v>
      </c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4"/>
      <c r="AX15" s="515" t="s">
        <v>346</v>
      </c>
      <c r="AY15" s="515"/>
      <c r="AZ15" s="515"/>
      <c r="BA15" s="515"/>
      <c r="BB15" s="515"/>
      <c r="BC15" s="515"/>
      <c r="BD15" s="515"/>
      <c r="BE15" s="515"/>
      <c r="BF15" s="515"/>
      <c r="BG15" s="515"/>
      <c r="BH15" s="515" t="s">
        <v>346</v>
      </c>
      <c r="BI15" s="515"/>
      <c r="BJ15" s="515"/>
      <c r="BK15" s="515"/>
      <c r="BL15" s="515"/>
      <c r="BM15" s="515"/>
      <c r="BN15" s="515"/>
      <c r="BO15" s="515"/>
      <c r="BP15" s="515"/>
      <c r="BQ15" s="515"/>
      <c r="BR15" s="515" t="s">
        <v>346</v>
      </c>
      <c r="BS15" s="515"/>
      <c r="BT15" s="515"/>
      <c r="BU15" s="515"/>
      <c r="BV15" s="515"/>
      <c r="BW15" s="515"/>
      <c r="BX15" s="515"/>
      <c r="BY15" s="515"/>
      <c r="BZ15" s="515"/>
      <c r="CA15" s="515"/>
      <c r="CB15" s="511" t="s">
        <v>346</v>
      </c>
      <c r="CC15" s="511"/>
      <c r="CD15" s="511"/>
      <c r="CE15" s="511"/>
      <c r="CF15" s="511"/>
      <c r="CG15" s="511"/>
      <c r="CH15" s="511"/>
      <c r="CI15" s="511"/>
      <c r="CJ15" s="511"/>
      <c r="CK15" s="511"/>
      <c r="CL15" s="510"/>
      <c r="CM15" s="510"/>
      <c r="CN15" s="510"/>
      <c r="CO15" s="510"/>
      <c r="CP15" s="510"/>
      <c r="CQ15" s="510"/>
      <c r="CR15" s="510"/>
      <c r="CS15" s="510"/>
      <c r="CT15" s="510"/>
      <c r="CU15" s="510"/>
    </row>
    <row r="16" spans="1:99" s="138" customFormat="1" ht="12.75" x14ac:dyDescent="0.25">
      <c r="A16" s="511" t="s">
        <v>345</v>
      </c>
      <c r="B16" s="511"/>
      <c r="C16" s="511"/>
      <c r="D16" s="511"/>
      <c r="E16" s="511"/>
      <c r="F16" s="511"/>
      <c r="G16" s="516" t="s">
        <v>357</v>
      </c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8"/>
      <c r="AX16" s="515" t="s">
        <v>346</v>
      </c>
      <c r="AY16" s="515"/>
      <c r="AZ16" s="515"/>
      <c r="BA16" s="515"/>
      <c r="BB16" s="515"/>
      <c r="BC16" s="515"/>
      <c r="BD16" s="515"/>
      <c r="BE16" s="515"/>
      <c r="BF16" s="515"/>
      <c r="BG16" s="515"/>
      <c r="BH16" s="515" t="s">
        <v>346</v>
      </c>
      <c r="BI16" s="515"/>
      <c r="BJ16" s="515"/>
      <c r="BK16" s="515"/>
      <c r="BL16" s="515"/>
      <c r="BM16" s="515"/>
      <c r="BN16" s="515"/>
      <c r="BO16" s="515"/>
      <c r="BP16" s="515"/>
      <c r="BQ16" s="515"/>
      <c r="BR16" s="515" t="s">
        <v>346</v>
      </c>
      <c r="BS16" s="515"/>
      <c r="BT16" s="515"/>
      <c r="BU16" s="515"/>
      <c r="BV16" s="515"/>
      <c r="BW16" s="515"/>
      <c r="BX16" s="515"/>
      <c r="BY16" s="515"/>
      <c r="BZ16" s="515"/>
      <c r="CA16" s="515"/>
      <c r="CB16" s="511" t="s">
        <v>346</v>
      </c>
      <c r="CC16" s="511"/>
      <c r="CD16" s="511"/>
      <c r="CE16" s="511"/>
      <c r="CF16" s="511"/>
      <c r="CG16" s="511"/>
      <c r="CH16" s="511"/>
      <c r="CI16" s="511"/>
      <c r="CJ16" s="511"/>
      <c r="CK16" s="511"/>
      <c r="CL16" s="510"/>
      <c r="CM16" s="510"/>
      <c r="CN16" s="510"/>
      <c r="CO16" s="510"/>
      <c r="CP16" s="510"/>
      <c r="CQ16" s="510"/>
      <c r="CR16" s="510"/>
      <c r="CS16" s="510"/>
      <c r="CT16" s="510"/>
      <c r="CU16" s="510"/>
    </row>
    <row r="17" spans="1:99" s="138" customFormat="1" ht="12.75" x14ac:dyDescent="0.25">
      <c r="A17" s="511" t="s">
        <v>356</v>
      </c>
      <c r="B17" s="511"/>
      <c r="C17" s="511"/>
      <c r="D17" s="511"/>
      <c r="E17" s="511"/>
      <c r="F17" s="511"/>
      <c r="G17" s="512" t="s">
        <v>355</v>
      </c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3"/>
      <c r="AU17" s="513"/>
      <c r="AV17" s="513"/>
      <c r="AW17" s="514"/>
      <c r="AX17" s="515">
        <v>0</v>
      </c>
      <c r="AY17" s="515"/>
      <c r="AZ17" s="515"/>
      <c r="BA17" s="515"/>
      <c r="BB17" s="515"/>
      <c r="BC17" s="515"/>
      <c r="BD17" s="515"/>
      <c r="BE17" s="515"/>
      <c r="BF17" s="515"/>
      <c r="BG17" s="515"/>
      <c r="BH17" s="515">
        <v>0</v>
      </c>
      <c r="BI17" s="515"/>
      <c r="BJ17" s="515"/>
      <c r="BK17" s="515"/>
      <c r="BL17" s="515"/>
      <c r="BM17" s="515"/>
      <c r="BN17" s="515"/>
      <c r="BO17" s="515"/>
      <c r="BP17" s="515"/>
      <c r="BQ17" s="515"/>
      <c r="BR17" s="515">
        <v>0</v>
      </c>
      <c r="BS17" s="515"/>
      <c r="BT17" s="515"/>
      <c r="BU17" s="515"/>
      <c r="BV17" s="515"/>
      <c r="BW17" s="515"/>
      <c r="BX17" s="515"/>
      <c r="BY17" s="515"/>
      <c r="BZ17" s="515"/>
      <c r="CA17" s="515"/>
      <c r="CB17" s="509">
        <v>0</v>
      </c>
      <c r="CC17" s="509"/>
      <c r="CD17" s="509"/>
      <c r="CE17" s="509"/>
      <c r="CF17" s="509"/>
      <c r="CG17" s="509"/>
      <c r="CH17" s="509"/>
      <c r="CI17" s="509"/>
      <c r="CJ17" s="509"/>
      <c r="CK17" s="509"/>
      <c r="CL17" s="510"/>
      <c r="CM17" s="510"/>
      <c r="CN17" s="510"/>
      <c r="CO17" s="510"/>
      <c r="CP17" s="510"/>
      <c r="CQ17" s="510"/>
      <c r="CR17" s="510"/>
      <c r="CS17" s="510"/>
      <c r="CT17" s="510"/>
      <c r="CU17" s="510"/>
    </row>
    <row r="18" spans="1:99" s="138" customFormat="1" ht="12.75" x14ac:dyDescent="0.25">
      <c r="A18" s="511" t="s">
        <v>354</v>
      </c>
      <c r="B18" s="511"/>
      <c r="C18" s="511"/>
      <c r="D18" s="511"/>
      <c r="E18" s="511"/>
      <c r="F18" s="511"/>
      <c r="G18" s="512" t="s">
        <v>353</v>
      </c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4"/>
      <c r="AX18" s="515">
        <v>0</v>
      </c>
      <c r="AY18" s="515"/>
      <c r="AZ18" s="515"/>
      <c r="BA18" s="515"/>
      <c r="BB18" s="515"/>
      <c r="BC18" s="515"/>
      <c r="BD18" s="515"/>
      <c r="BE18" s="515"/>
      <c r="BF18" s="515"/>
      <c r="BG18" s="515"/>
      <c r="BH18" s="515">
        <v>0</v>
      </c>
      <c r="BI18" s="515"/>
      <c r="BJ18" s="515"/>
      <c r="BK18" s="515"/>
      <c r="BL18" s="515"/>
      <c r="BM18" s="515"/>
      <c r="BN18" s="515"/>
      <c r="BO18" s="515"/>
      <c r="BP18" s="515"/>
      <c r="BQ18" s="515"/>
      <c r="BR18" s="515">
        <v>0</v>
      </c>
      <c r="BS18" s="515"/>
      <c r="BT18" s="515"/>
      <c r="BU18" s="515"/>
      <c r="BV18" s="515"/>
      <c r="BW18" s="515"/>
      <c r="BX18" s="515"/>
      <c r="BY18" s="515"/>
      <c r="BZ18" s="515"/>
      <c r="CA18" s="515"/>
      <c r="CB18" s="509">
        <v>0</v>
      </c>
      <c r="CC18" s="509"/>
      <c r="CD18" s="509"/>
      <c r="CE18" s="509"/>
      <c r="CF18" s="509"/>
      <c r="CG18" s="509"/>
      <c r="CH18" s="509"/>
      <c r="CI18" s="509"/>
      <c r="CJ18" s="509"/>
      <c r="CK18" s="509"/>
      <c r="CL18" s="510"/>
      <c r="CM18" s="510"/>
      <c r="CN18" s="510"/>
      <c r="CO18" s="510"/>
      <c r="CP18" s="510"/>
      <c r="CQ18" s="510"/>
      <c r="CR18" s="510"/>
      <c r="CS18" s="510"/>
      <c r="CT18" s="510"/>
      <c r="CU18" s="510"/>
    </row>
    <row r="19" spans="1:99" s="138" customFormat="1" ht="12.75" x14ac:dyDescent="0.25">
      <c r="A19" s="511" t="s">
        <v>352</v>
      </c>
      <c r="B19" s="511"/>
      <c r="C19" s="511"/>
      <c r="D19" s="511"/>
      <c r="E19" s="511"/>
      <c r="F19" s="511"/>
      <c r="G19" s="512" t="s">
        <v>351</v>
      </c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4"/>
      <c r="AX19" s="515">
        <v>0</v>
      </c>
      <c r="AY19" s="515"/>
      <c r="AZ19" s="515"/>
      <c r="BA19" s="515"/>
      <c r="BB19" s="515"/>
      <c r="BC19" s="515"/>
      <c r="BD19" s="515"/>
      <c r="BE19" s="515"/>
      <c r="BF19" s="515"/>
      <c r="BG19" s="515"/>
      <c r="BH19" s="515">
        <v>0</v>
      </c>
      <c r="BI19" s="515"/>
      <c r="BJ19" s="515"/>
      <c r="BK19" s="515"/>
      <c r="BL19" s="515"/>
      <c r="BM19" s="515"/>
      <c r="BN19" s="515"/>
      <c r="BO19" s="515"/>
      <c r="BP19" s="515"/>
      <c r="BQ19" s="515"/>
      <c r="BR19" s="515">
        <v>0</v>
      </c>
      <c r="BS19" s="515"/>
      <c r="BT19" s="515"/>
      <c r="BU19" s="515"/>
      <c r="BV19" s="515"/>
      <c r="BW19" s="515"/>
      <c r="BX19" s="515"/>
      <c r="BY19" s="515"/>
      <c r="BZ19" s="515"/>
      <c r="CA19" s="515"/>
      <c r="CB19" s="509">
        <v>0</v>
      </c>
      <c r="CC19" s="509"/>
      <c r="CD19" s="509"/>
      <c r="CE19" s="509"/>
      <c r="CF19" s="509"/>
      <c r="CG19" s="509"/>
      <c r="CH19" s="509"/>
      <c r="CI19" s="509"/>
      <c r="CJ19" s="509"/>
      <c r="CK19" s="509"/>
      <c r="CL19" s="510"/>
      <c r="CM19" s="510"/>
      <c r="CN19" s="510"/>
      <c r="CO19" s="510"/>
      <c r="CP19" s="510"/>
      <c r="CQ19" s="510"/>
      <c r="CR19" s="510"/>
      <c r="CS19" s="510"/>
      <c r="CT19" s="510"/>
      <c r="CU19" s="510"/>
    </row>
    <row r="20" spans="1:99" s="138" customFormat="1" ht="12.75" x14ac:dyDescent="0.25">
      <c r="A20" s="511" t="s">
        <v>350</v>
      </c>
      <c r="B20" s="511"/>
      <c r="C20" s="511"/>
      <c r="D20" s="511"/>
      <c r="E20" s="511"/>
      <c r="F20" s="511"/>
      <c r="G20" s="512" t="s">
        <v>349</v>
      </c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4"/>
      <c r="AX20" s="515">
        <v>0</v>
      </c>
      <c r="AY20" s="515"/>
      <c r="AZ20" s="515"/>
      <c r="BA20" s="515"/>
      <c r="BB20" s="515"/>
      <c r="BC20" s="515"/>
      <c r="BD20" s="515"/>
      <c r="BE20" s="515"/>
      <c r="BF20" s="515"/>
      <c r="BG20" s="515"/>
      <c r="BH20" s="515">
        <v>0</v>
      </c>
      <c r="BI20" s="515"/>
      <c r="BJ20" s="515"/>
      <c r="BK20" s="515"/>
      <c r="BL20" s="515"/>
      <c r="BM20" s="515"/>
      <c r="BN20" s="515"/>
      <c r="BO20" s="515"/>
      <c r="BP20" s="515"/>
      <c r="BQ20" s="515"/>
      <c r="BR20" s="515">
        <v>0</v>
      </c>
      <c r="BS20" s="515"/>
      <c r="BT20" s="515"/>
      <c r="BU20" s="515"/>
      <c r="BV20" s="515"/>
      <c r="BW20" s="515"/>
      <c r="BX20" s="515"/>
      <c r="BY20" s="515"/>
      <c r="BZ20" s="515"/>
      <c r="CA20" s="515"/>
      <c r="CB20" s="509">
        <v>0</v>
      </c>
      <c r="CC20" s="509"/>
      <c r="CD20" s="509"/>
      <c r="CE20" s="509"/>
      <c r="CF20" s="509"/>
      <c r="CG20" s="509"/>
      <c r="CH20" s="509"/>
      <c r="CI20" s="509"/>
      <c r="CJ20" s="509"/>
      <c r="CK20" s="509"/>
      <c r="CL20" s="510"/>
      <c r="CM20" s="510"/>
      <c r="CN20" s="510"/>
      <c r="CO20" s="510"/>
      <c r="CP20" s="510"/>
      <c r="CQ20" s="510"/>
      <c r="CR20" s="510"/>
      <c r="CS20" s="510"/>
      <c r="CT20" s="510"/>
      <c r="CU20" s="510"/>
    </row>
    <row r="21" spans="1:99" s="138" customFormat="1" ht="12.75" x14ac:dyDescent="0.25">
      <c r="A21" s="511" t="s">
        <v>348</v>
      </c>
      <c r="B21" s="511"/>
      <c r="C21" s="511"/>
      <c r="D21" s="511"/>
      <c r="E21" s="511"/>
      <c r="F21" s="511"/>
      <c r="G21" s="512" t="s">
        <v>347</v>
      </c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4"/>
      <c r="AX21" s="515" t="s">
        <v>346</v>
      </c>
      <c r="AY21" s="515"/>
      <c r="AZ21" s="515"/>
      <c r="BA21" s="515"/>
      <c r="BB21" s="515"/>
      <c r="BC21" s="515"/>
      <c r="BD21" s="515"/>
      <c r="BE21" s="515"/>
      <c r="BF21" s="515"/>
      <c r="BG21" s="515"/>
      <c r="BH21" s="515" t="s">
        <v>346</v>
      </c>
      <c r="BI21" s="515"/>
      <c r="BJ21" s="515"/>
      <c r="BK21" s="515"/>
      <c r="BL21" s="515"/>
      <c r="BM21" s="515"/>
      <c r="BN21" s="515"/>
      <c r="BO21" s="515"/>
      <c r="BP21" s="515"/>
      <c r="BQ21" s="515"/>
      <c r="BR21" s="515" t="s">
        <v>346</v>
      </c>
      <c r="BS21" s="515"/>
      <c r="BT21" s="515"/>
      <c r="BU21" s="515"/>
      <c r="BV21" s="515"/>
      <c r="BW21" s="515"/>
      <c r="BX21" s="515"/>
      <c r="BY21" s="515"/>
      <c r="BZ21" s="515"/>
      <c r="CA21" s="515"/>
      <c r="CB21" s="511" t="s">
        <v>346</v>
      </c>
      <c r="CC21" s="511"/>
      <c r="CD21" s="511"/>
      <c r="CE21" s="511"/>
      <c r="CF21" s="511"/>
      <c r="CG21" s="511"/>
      <c r="CH21" s="511"/>
      <c r="CI21" s="511"/>
      <c r="CJ21" s="511"/>
      <c r="CK21" s="511"/>
      <c r="CL21" s="510"/>
      <c r="CM21" s="510"/>
      <c r="CN21" s="510"/>
      <c r="CO21" s="510"/>
      <c r="CP21" s="510"/>
      <c r="CQ21" s="510"/>
      <c r="CR21" s="510"/>
      <c r="CS21" s="510"/>
      <c r="CT21" s="510"/>
      <c r="CU21" s="510"/>
    </row>
    <row r="22" spans="1:99" s="138" customFormat="1" ht="12.75" x14ac:dyDescent="0.25">
      <c r="A22" s="511" t="s">
        <v>345</v>
      </c>
      <c r="B22" s="511"/>
      <c r="C22" s="511"/>
      <c r="D22" s="511"/>
      <c r="E22" s="511"/>
      <c r="F22" s="511"/>
      <c r="G22" s="512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4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08"/>
      <c r="CC22" s="508"/>
      <c r="CD22" s="508"/>
      <c r="CE22" s="508"/>
      <c r="CF22" s="508"/>
      <c r="CG22" s="508"/>
      <c r="CH22" s="508"/>
      <c r="CI22" s="508"/>
      <c r="CJ22" s="508"/>
      <c r="CK22" s="508"/>
      <c r="CL22" s="510"/>
      <c r="CM22" s="510"/>
      <c r="CN22" s="510"/>
      <c r="CO22" s="510"/>
      <c r="CP22" s="510"/>
      <c r="CQ22" s="510"/>
      <c r="CR22" s="510"/>
      <c r="CS22" s="510"/>
      <c r="CT22" s="510"/>
      <c r="CU22" s="510"/>
    </row>
    <row r="23" spans="1:99" s="138" customFormat="1" ht="12.75" x14ac:dyDescent="0.25">
      <c r="A23" s="511" t="s">
        <v>344</v>
      </c>
      <c r="B23" s="511"/>
      <c r="C23" s="511"/>
      <c r="D23" s="511"/>
      <c r="E23" s="511"/>
      <c r="F23" s="511"/>
      <c r="G23" s="512" t="s">
        <v>168</v>
      </c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514"/>
      <c r="AX23" s="515">
        <v>0</v>
      </c>
      <c r="AY23" s="515"/>
      <c r="AZ23" s="515"/>
      <c r="BA23" s="515"/>
      <c r="BB23" s="515"/>
      <c r="BC23" s="515"/>
      <c r="BD23" s="515"/>
      <c r="BE23" s="515"/>
      <c r="BF23" s="515"/>
      <c r="BG23" s="515"/>
      <c r="BH23" s="515">
        <v>0</v>
      </c>
      <c r="BI23" s="515"/>
      <c r="BJ23" s="515"/>
      <c r="BK23" s="515"/>
      <c r="BL23" s="515"/>
      <c r="BM23" s="515"/>
      <c r="BN23" s="515"/>
      <c r="BO23" s="515"/>
      <c r="BP23" s="515"/>
      <c r="BQ23" s="515"/>
      <c r="BR23" s="515">
        <v>0</v>
      </c>
      <c r="BS23" s="515"/>
      <c r="BT23" s="515"/>
      <c r="BU23" s="515"/>
      <c r="BV23" s="515"/>
      <c r="BW23" s="515"/>
      <c r="BX23" s="515"/>
      <c r="BY23" s="515"/>
      <c r="BZ23" s="515"/>
      <c r="CA23" s="515"/>
      <c r="CB23" s="509">
        <v>0</v>
      </c>
      <c r="CC23" s="509"/>
      <c r="CD23" s="509"/>
      <c r="CE23" s="509"/>
      <c r="CF23" s="509"/>
      <c r="CG23" s="509"/>
      <c r="CH23" s="509"/>
      <c r="CI23" s="509"/>
      <c r="CJ23" s="509"/>
      <c r="CK23" s="509"/>
      <c r="CL23" s="510"/>
      <c r="CM23" s="510"/>
      <c r="CN23" s="510"/>
      <c r="CO23" s="510"/>
      <c r="CP23" s="510"/>
      <c r="CQ23" s="510"/>
      <c r="CR23" s="510"/>
      <c r="CS23" s="510"/>
      <c r="CT23" s="510"/>
      <c r="CU23" s="510"/>
    </row>
    <row r="24" spans="1:99" s="138" customFormat="1" ht="12.75" x14ac:dyDescent="0.25">
      <c r="A24" s="511" t="s">
        <v>343</v>
      </c>
      <c r="B24" s="511"/>
      <c r="C24" s="511"/>
      <c r="D24" s="511"/>
      <c r="E24" s="511"/>
      <c r="F24" s="511"/>
      <c r="G24" s="512" t="s">
        <v>342</v>
      </c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4"/>
      <c r="AX24" s="515">
        <v>0</v>
      </c>
      <c r="AY24" s="515"/>
      <c r="AZ24" s="515"/>
      <c r="BA24" s="515"/>
      <c r="BB24" s="515"/>
      <c r="BC24" s="515"/>
      <c r="BD24" s="515"/>
      <c r="BE24" s="515"/>
      <c r="BF24" s="515"/>
      <c r="BG24" s="515"/>
      <c r="BH24" s="515">
        <v>0</v>
      </c>
      <c r="BI24" s="515"/>
      <c r="BJ24" s="515"/>
      <c r="BK24" s="515"/>
      <c r="BL24" s="515"/>
      <c r="BM24" s="515"/>
      <c r="BN24" s="515"/>
      <c r="BO24" s="515"/>
      <c r="BP24" s="515"/>
      <c r="BQ24" s="515"/>
      <c r="BR24" s="515">
        <v>0</v>
      </c>
      <c r="BS24" s="515"/>
      <c r="BT24" s="515"/>
      <c r="BU24" s="515"/>
      <c r="BV24" s="515"/>
      <c r="BW24" s="515"/>
      <c r="BX24" s="515"/>
      <c r="BY24" s="515"/>
      <c r="BZ24" s="515"/>
      <c r="CA24" s="515"/>
      <c r="CB24" s="509">
        <v>0</v>
      </c>
      <c r="CC24" s="509"/>
      <c r="CD24" s="509"/>
      <c r="CE24" s="509"/>
      <c r="CF24" s="509"/>
      <c r="CG24" s="509"/>
      <c r="CH24" s="509"/>
      <c r="CI24" s="509"/>
      <c r="CJ24" s="509"/>
      <c r="CK24" s="509"/>
      <c r="CL24" s="510"/>
      <c r="CM24" s="510"/>
      <c r="CN24" s="510"/>
      <c r="CO24" s="510"/>
      <c r="CP24" s="510"/>
      <c r="CQ24" s="510"/>
      <c r="CR24" s="510"/>
      <c r="CS24" s="510"/>
      <c r="CT24" s="510"/>
      <c r="CU24" s="510"/>
    </row>
    <row r="25" spans="1:99" s="138" customFormat="1" ht="12.75" x14ac:dyDescent="0.25">
      <c r="A25" s="511" t="s">
        <v>341</v>
      </c>
      <c r="B25" s="511"/>
      <c r="C25" s="511"/>
      <c r="D25" s="511"/>
      <c r="E25" s="511"/>
      <c r="F25" s="511"/>
      <c r="G25" s="512" t="s">
        <v>340</v>
      </c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4"/>
      <c r="AX25" s="515">
        <v>0</v>
      </c>
      <c r="AY25" s="515"/>
      <c r="AZ25" s="515"/>
      <c r="BA25" s="515"/>
      <c r="BB25" s="515"/>
      <c r="BC25" s="515"/>
      <c r="BD25" s="515"/>
      <c r="BE25" s="515"/>
      <c r="BF25" s="515"/>
      <c r="BG25" s="515"/>
      <c r="BH25" s="515">
        <v>0</v>
      </c>
      <c r="BI25" s="515"/>
      <c r="BJ25" s="515"/>
      <c r="BK25" s="515"/>
      <c r="BL25" s="515"/>
      <c r="BM25" s="515"/>
      <c r="BN25" s="515"/>
      <c r="BO25" s="515"/>
      <c r="BP25" s="515"/>
      <c r="BQ25" s="515"/>
      <c r="BR25" s="515">
        <v>0</v>
      </c>
      <c r="BS25" s="515"/>
      <c r="BT25" s="515"/>
      <c r="BU25" s="515"/>
      <c r="BV25" s="515"/>
      <c r="BW25" s="515"/>
      <c r="BX25" s="515"/>
      <c r="BY25" s="515"/>
      <c r="BZ25" s="515"/>
      <c r="CA25" s="515"/>
      <c r="CB25" s="509">
        <v>0</v>
      </c>
      <c r="CC25" s="509"/>
      <c r="CD25" s="509"/>
      <c r="CE25" s="509"/>
      <c r="CF25" s="509"/>
      <c r="CG25" s="509"/>
      <c r="CH25" s="509"/>
      <c r="CI25" s="509"/>
      <c r="CJ25" s="509"/>
      <c r="CK25" s="509"/>
      <c r="CL25" s="510"/>
      <c r="CM25" s="510"/>
      <c r="CN25" s="510"/>
      <c r="CO25" s="510"/>
      <c r="CP25" s="510"/>
      <c r="CQ25" s="510"/>
      <c r="CR25" s="510"/>
      <c r="CS25" s="510"/>
      <c r="CT25" s="510"/>
      <c r="CU25" s="510"/>
    </row>
    <row r="26" spans="1:99" s="138" customFormat="1" ht="12.75" x14ac:dyDescent="0.25">
      <c r="A26" s="511"/>
      <c r="B26" s="511"/>
      <c r="C26" s="511"/>
      <c r="D26" s="511"/>
      <c r="E26" s="511"/>
      <c r="F26" s="511"/>
      <c r="G26" s="512" t="s">
        <v>339</v>
      </c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4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515"/>
      <c r="BN26" s="515"/>
      <c r="BO26" s="515"/>
      <c r="BP26" s="515"/>
      <c r="BQ26" s="515"/>
      <c r="BR26" s="515"/>
      <c r="BS26" s="515"/>
      <c r="BT26" s="515"/>
      <c r="BU26" s="515"/>
      <c r="BV26" s="515"/>
      <c r="BW26" s="515"/>
      <c r="BX26" s="515"/>
      <c r="BY26" s="515"/>
      <c r="BZ26" s="515"/>
      <c r="CA26" s="515"/>
      <c r="CB26" s="508"/>
      <c r="CC26" s="508"/>
      <c r="CD26" s="508"/>
      <c r="CE26" s="508"/>
      <c r="CF26" s="508"/>
      <c r="CG26" s="508"/>
      <c r="CH26" s="508"/>
      <c r="CI26" s="508"/>
      <c r="CJ26" s="508"/>
      <c r="CK26" s="508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</row>
    <row r="27" spans="1:99" s="138" customFormat="1" x14ac:dyDescent="0.25">
      <c r="A27" s="511" t="s">
        <v>338</v>
      </c>
      <c r="B27" s="511"/>
      <c r="C27" s="511"/>
      <c r="D27" s="511"/>
      <c r="E27" s="511"/>
      <c r="F27" s="511"/>
      <c r="G27" s="512" t="s">
        <v>337</v>
      </c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4"/>
      <c r="AX27" s="515">
        <v>0</v>
      </c>
      <c r="AY27" s="515"/>
      <c r="AZ27" s="515"/>
      <c r="BA27" s="515"/>
      <c r="BB27" s="515"/>
      <c r="BC27" s="515"/>
      <c r="BD27" s="515"/>
      <c r="BE27" s="515"/>
      <c r="BF27" s="515"/>
      <c r="BG27" s="515"/>
      <c r="BH27" s="515">
        <v>0</v>
      </c>
      <c r="BI27" s="515"/>
      <c r="BJ27" s="515"/>
      <c r="BK27" s="515"/>
      <c r="BL27" s="515"/>
      <c r="BM27" s="515"/>
      <c r="BN27" s="515"/>
      <c r="BO27" s="515"/>
      <c r="BP27" s="515"/>
      <c r="BQ27" s="515"/>
      <c r="BR27" s="515">
        <v>0</v>
      </c>
      <c r="BS27" s="515"/>
      <c r="BT27" s="515"/>
      <c r="BU27" s="515"/>
      <c r="BV27" s="515"/>
      <c r="BW27" s="515"/>
      <c r="BX27" s="515"/>
      <c r="BY27" s="515"/>
      <c r="BZ27" s="515"/>
      <c r="CA27" s="515"/>
      <c r="CB27" s="509">
        <v>0</v>
      </c>
      <c r="CC27" s="509"/>
      <c r="CD27" s="509"/>
      <c r="CE27" s="509"/>
      <c r="CF27" s="509"/>
      <c r="CG27" s="509"/>
      <c r="CH27" s="509"/>
      <c r="CI27" s="509"/>
      <c r="CJ27" s="509"/>
      <c r="CK27" s="509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</row>
    <row r="28" spans="1:99" s="138" customFormat="1" x14ac:dyDescent="0.25">
      <c r="A28" s="511" t="s">
        <v>336</v>
      </c>
      <c r="B28" s="511"/>
      <c r="C28" s="511"/>
      <c r="D28" s="511"/>
      <c r="E28" s="511"/>
      <c r="F28" s="511"/>
      <c r="G28" s="512" t="s">
        <v>335</v>
      </c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3"/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4"/>
      <c r="AX28" s="515">
        <v>0</v>
      </c>
      <c r="AY28" s="515"/>
      <c r="AZ28" s="515"/>
      <c r="BA28" s="515"/>
      <c r="BB28" s="515"/>
      <c r="BC28" s="515"/>
      <c r="BD28" s="515"/>
      <c r="BE28" s="515"/>
      <c r="BF28" s="515"/>
      <c r="BG28" s="515"/>
      <c r="BH28" s="515">
        <v>0</v>
      </c>
      <c r="BI28" s="515"/>
      <c r="BJ28" s="515"/>
      <c r="BK28" s="515"/>
      <c r="BL28" s="515"/>
      <c r="BM28" s="515"/>
      <c r="BN28" s="515"/>
      <c r="BO28" s="515"/>
      <c r="BP28" s="515"/>
      <c r="BQ28" s="515"/>
      <c r="BR28" s="515">
        <v>0</v>
      </c>
      <c r="BS28" s="515"/>
      <c r="BT28" s="515"/>
      <c r="BU28" s="515"/>
      <c r="BV28" s="515"/>
      <c r="BW28" s="515"/>
      <c r="BX28" s="515"/>
      <c r="BY28" s="515"/>
      <c r="BZ28" s="515"/>
      <c r="CA28" s="515"/>
      <c r="CB28" s="509">
        <v>0</v>
      </c>
      <c r="CC28" s="509"/>
      <c r="CD28" s="509"/>
      <c r="CE28" s="509"/>
      <c r="CF28" s="509"/>
      <c r="CG28" s="509"/>
      <c r="CH28" s="509"/>
      <c r="CI28" s="509"/>
      <c r="CJ28" s="509"/>
      <c r="CK28" s="509"/>
      <c r="CL28" s="510"/>
      <c r="CM28" s="510"/>
      <c r="CN28" s="510"/>
      <c r="CO28" s="510"/>
      <c r="CP28" s="510"/>
      <c r="CQ28" s="510"/>
      <c r="CR28" s="510"/>
      <c r="CS28" s="510"/>
      <c r="CT28" s="510"/>
      <c r="CU28" s="510"/>
    </row>
    <row r="29" spans="1:99" s="131" customFormat="1" ht="11.25" x14ac:dyDescent="0.25"/>
    <row r="30" spans="1:99" s="131" customFormat="1" ht="11.25" x14ac:dyDescent="0.25">
      <c r="A30" s="137" t="s">
        <v>334</v>
      </c>
    </row>
    <row r="31" spans="1:99" s="131" customFormat="1" ht="11.25" x14ac:dyDescent="0.25">
      <c r="A31" s="131" t="s">
        <v>333</v>
      </c>
    </row>
    <row r="32" spans="1:99" s="131" customFormat="1" ht="11.25" x14ac:dyDescent="0.25">
      <c r="A32" s="137" t="s">
        <v>332</v>
      </c>
    </row>
    <row r="33" spans="1:7" s="131" customFormat="1" ht="11.25" x14ac:dyDescent="0.25">
      <c r="A33" s="137" t="s">
        <v>331</v>
      </c>
    </row>
    <row r="34" spans="1:7" s="131" customFormat="1" ht="11.25" x14ac:dyDescent="0.25">
      <c r="A34" s="137" t="s">
        <v>330</v>
      </c>
    </row>
    <row r="35" spans="1:7" s="131" customFormat="1" ht="11.25" x14ac:dyDescent="0.25">
      <c r="A35" s="137" t="s">
        <v>329</v>
      </c>
    </row>
    <row r="37" spans="1:7" x14ac:dyDescent="0.25">
      <c r="G37" s="122" t="s">
        <v>70</v>
      </c>
    </row>
  </sheetData>
  <mergeCells count="184">
    <mergeCell ref="CL5:CU5"/>
    <mergeCell ref="A4:F4"/>
    <mergeCell ref="G4:AW4"/>
    <mergeCell ref="A2:F2"/>
    <mergeCell ref="G2:AW2"/>
    <mergeCell ref="AX2:BQ2"/>
    <mergeCell ref="BR2:CK2"/>
    <mergeCell ref="CL2:CU2"/>
    <mergeCell ref="A3:F3"/>
    <mergeCell ref="G3:AW3"/>
    <mergeCell ref="AX3:BQ3"/>
    <mergeCell ref="BR3:CK3"/>
    <mergeCell ref="CL3:CU3"/>
    <mergeCell ref="CL6:CU6"/>
    <mergeCell ref="A7:F7"/>
    <mergeCell ref="G7:AW7"/>
    <mergeCell ref="AX7:BG7"/>
    <mergeCell ref="BH7:BQ7"/>
    <mergeCell ref="BR7:CA7"/>
    <mergeCell ref="CL4:CU4"/>
    <mergeCell ref="A5:F5"/>
    <mergeCell ref="G5:AW5"/>
    <mergeCell ref="AX5:BG5"/>
    <mergeCell ref="BH5:BQ5"/>
    <mergeCell ref="BR5:CA5"/>
    <mergeCell ref="CB7:CK7"/>
    <mergeCell ref="A6:F6"/>
    <mergeCell ref="G6:AW6"/>
    <mergeCell ref="AX6:BG6"/>
    <mergeCell ref="BH6:BQ6"/>
    <mergeCell ref="BR6:CA6"/>
    <mergeCell ref="CB6:CK6"/>
    <mergeCell ref="AX4:BG4"/>
    <mergeCell ref="BH4:BQ4"/>
    <mergeCell ref="BR4:CA4"/>
    <mergeCell ref="CB4:CK4"/>
    <mergeCell ref="CB5:CK5"/>
    <mergeCell ref="AX8:BG8"/>
    <mergeCell ref="BH8:BQ8"/>
    <mergeCell ref="BR8:CA8"/>
    <mergeCell ref="CB8:CK8"/>
    <mergeCell ref="CL10:CU10"/>
    <mergeCell ref="A11:F11"/>
    <mergeCell ref="G11:AW11"/>
    <mergeCell ref="AX11:BG11"/>
    <mergeCell ref="BH11:BQ11"/>
    <mergeCell ref="BR11:CA11"/>
    <mergeCell ref="A9:F9"/>
    <mergeCell ref="G9:AW9"/>
    <mergeCell ref="AX9:BG9"/>
    <mergeCell ref="BH9:BQ9"/>
    <mergeCell ref="BR9:CA9"/>
    <mergeCell ref="CB9:CK9"/>
    <mergeCell ref="CL9:CU9"/>
    <mergeCell ref="A8:F8"/>
    <mergeCell ref="G8:AW8"/>
    <mergeCell ref="CL7:CU8"/>
    <mergeCell ref="CB13:CK13"/>
    <mergeCell ref="CL13:CU13"/>
    <mergeCell ref="A12:F12"/>
    <mergeCell ref="G12:AW12"/>
    <mergeCell ref="CB11:CK11"/>
    <mergeCell ref="CL11:CU11"/>
    <mergeCell ref="A10:F10"/>
    <mergeCell ref="G10:AW10"/>
    <mergeCell ref="AX10:BG10"/>
    <mergeCell ref="BH10:BQ10"/>
    <mergeCell ref="BR10:CA10"/>
    <mergeCell ref="CB10:CK10"/>
    <mergeCell ref="CB15:CK15"/>
    <mergeCell ref="CL15:CU15"/>
    <mergeCell ref="A14:F14"/>
    <mergeCell ref="G14:AW14"/>
    <mergeCell ref="AX14:BG14"/>
    <mergeCell ref="BH14:BQ14"/>
    <mergeCell ref="BR14:CA14"/>
    <mergeCell ref="CB14:CK14"/>
    <mergeCell ref="AX12:BG12"/>
    <mergeCell ref="BH12:BQ12"/>
    <mergeCell ref="BR12:CA12"/>
    <mergeCell ref="CB12:CK12"/>
    <mergeCell ref="CL14:CU14"/>
    <mergeCell ref="A15:F15"/>
    <mergeCell ref="G15:AW15"/>
    <mergeCell ref="AX15:BG15"/>
    <mergeCell ref="BH15:BQ15"/>
    <mergeCell ref="BR15:CA15"/>
    <mergeCell ref="CL12:CU12"/>
    <mergeCell ref="A13:F13"/>
    <mergeCell ref="G13:AW13"/>
    <mergeCell ref="AX13:BG13"/>
    <mergeCell ref="BH13:BQ13"/>
    <mergeCell ref="BR13:CA13"/>
    <mergeCell ref="AX16:BG16"/>
    <mergeCell ref="BH16:BQ16"/>
    <mergeCell ref="BR16:CA16"/>
    <mergeCell ref="CB16:CK16"/>
    <mergeCell ref="CL18:CU18"/>
    <mergeCell ref="A19:F19"/>
    <mergeCell ref="G19:AW19"/>
    <mergeCell ref="AX19:BG19"/>
    <mergeCell ref="BH19:BQ19"/>
    <mergeCell ref="BR19:CA19"/>
    <mergeCell ref="CL16:CU16"/>
    <mergeCell ref="A17:F17"/>
    <mergeCell ref="G17:AW17"/>
    <mergeCell ref="AX17:BG17"/>
    <mergeCell ref="BH17:BQ17"/>
    <mergeCell ref="BR17:CA17"/>
    <mergeCell ref="CB17:CK17"/>
    <mergeCell ref="CL17:CU17"/>
    <mergeCell ref="A16:F16"/>
    <mergeCell ref="G16:AW16"/>
    <mergeCell ref="CB21:CK21"/>
    <mergeCell ref="CL21:CU21"/>
    <mergeCell ref="A20:F20"/>
    <mergeCell ref="G20:AW20"/>
    <mergeCell ref="CB19:CK19"/>
    <mergeCell ref="CL19:CU19"/>
    <mergeCell ref="A18:F18"/>
    <mergeCell ref="G18:AW18"/>
    <mergeCell ref="AX18:BG18"/>
    <mergeCell ref="BH18:BQ18"/>
    <mergeCell ref="BR18:CA18"/>
    <mergeCell ref="CB18:CK18"/>
    <mergeCell ref="CB23:CK23"/>
    <mergeCell ref="CL23:CU23"/>
    <mergeCell ref="A22:F22"/>
    <mergeCell ref="G22:AW22"/>
    <mergeCell ref="AX22:BG22"/>
    <mergeCell ref="BH22:BQ22"/>
    <mergeCell ref="BR22:CA22"/>
    <mergeCell ref="CB22:CK22"/>
    <mergeCell ref="AX20:BG20"/>
    <mergeCell ref="BH20:BQ20"/>
    <mergeCell ref="BR20:CA20"/>
    <mergeCell ref="CB20:CK20"/>
    <mergeCell ref="CL22:CU22"/>
    <mergeCell ref="A23:F23"/>
    <mergeCell ref="G23:AW23"/>
    <mergeCell ref="AX23:BG23"/>
    <mergeCell ref="BH23:BQ23"/>
    <mergeCell ref="BR23:CA23"/>
    <mergeCell ref="CL20:CU20"/>
    <mergeCell ref="A21:F21"/>
    <mergeCell ref="G21:AW21"/>
    <mergeCell ref="AX21:BG21"/>
    <mergeCell ref="BH21:BQ21"/>
    <mergeCell ref="BR21:CA21"/>
    <mergeCell ref="AX24:BG24"/>
    <mergeCell ref="BH24:BQ24"/>
    <mergeCell ref="BR24:CA24"/>
    <mergeCell ref="CB24:CK24"/>
    <mergeCell ref="CL28:CU28"/>
    <mergeCell ref="A28:F28"/>
    <mergeCell ref="G28:AW28"/>
    <mergeCell ref="AX28:BG28"/>
    <mergeCell ref="BH28:BQ28"/>
    <mergeCell ref="BR28:CA28"/>
    <mergeCell ref="CL24:CU24"/>
    <mergeCell ref="A25:F25"/>
    <mergeCell ref="G25:AW25"/>
    <mergeCell ref="AX25:BG25"/>
    <mergeCell ref="BH25:BQ25"/>
    <mergeCell ref="BR25:CA25"/>
    <mergeCell ref="CB25:CK25"/>
    <mergeCell ref="CL25:CU25"/>
    <mergeCell ref="A24:F24"/>
    <mergeCell ref="G24:AW24"/>
    <mergeCell ref="G26:AW26"/>
    <mergeCell ref="AX26:BG26"/>
    <mergeCell ref="BH26:BQ26"/>
    <mergeCell ref="BR26:CA26"/>
    <mergeCell ref="CB26:CK26"/>
    <mergeCell ref="CB28:CK28"/>
    <mergeCell ref="CL26:CU26"/>
    <mergeCell ref="A27:F27"/>
    <mergeCell ref="G27:AW27"/>
    <mergeCell ref="AX27:BG27"/>
    <mergeCell ref="BH27:BQ27"/>
    <mergeCell ref="BR27:CA27"/>
    <mergeCell ref="CB27:CK27"/>
    <mergeCell ref="CL27:CU27"/>
    <mergeCell ref="A26:F26"/>
  </mergeCells>
  <printOptions horizontalCentered="1"/>
  <pageMargins left="0.19685039370078741" right="0.39370078740157483" top="0.98425196850393704" bottom="0.19685039370078741" header="7.874015748031496E-2" footer="7.874015748031496E-2"/>
  <pageSetup paperSize="9" scale="90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35"/>
  <sheetViews>
    <sheetView view="pageBreakPreview" topLeftCell="F1" zoomScale="85" zoomScaleNormal="85" zoomScaleSheetLayoutView="85" workbookViewId="0">
      <pane ySplit="7" topLeftCell="A12" activePane="bottomLeft" state="frozen"/>
      <selection activeCell="G2" sqref="G2"/>
      <selection pane="bottomLeft" activeCell="K15" sqref="K15"/>
    </sheetView>
  </sheetViews>
  <sheetFormatPr defaultRowHeight="12.75" x14ac:dyDescent="0.2"/>
  <cols>
    <col min="1" max="1" width="4" style="84" customWidth="1"/>
    <col min="2" max="2" width="20.85546875" style="81" customWidth="1"/>
    <col min="3" max="3" width="10.85546875" style="81" customWidth="1"/>
    <col min="4" max="4" width="10.42578125" style="81" customWidth="1"/>
    <col min="5" max="5" width="10.7109375" style="81" customWidth="1"/>
    <col min="6" max="6" width="9.7109375" style="81" customWidth="1"/>
    <col min="7" max="8" width="8.7109375" style="81" customWidth="1"/>
    <col min="9" max="9" width="8.7109375" style="83" customWidth="1"/>
    <col min="10" max="22" width="8.7109375" style="81" customWidth="1"/>
    <col min="23" max="23" width="10.28515625" style="81" customWidth="1"/>
    <col min="24" max="24" width="10.28515625" style="82" customWidth="1"/>
    <col min="25" max="26" width="9.140625" style="82"/>
    <col min="27" max="27" width="10.5703125" style="82" bestFit="1" customWidth="1"/>
    <col min="28" max="59" width="9.140625" style="82"/>
    <col min="60" max="16384" width="9.140625" style="81"/>
  </cols>
  <sheetData>
    <row r="1" spans="1:91" ht="15.75" x14ac:dyDescent="0.2">
      <c r="A1" s="90"/>
      <c r="B1" s="82"/>
      <c r="C1" s="82"/>
      <c r="D1" s="82"/>
      <c r="E1" s="82"/>
      <c r="F1" s="82"/>
      <c r="G1" s="82"/>
      <c r="H1" s="82"/>
      <c r="I1" s="88"/>
      <c r="J1" s="82"/>
      <c r="K1" s="82"/>
      <c r="L1" s="82"/>
      <c r="M1" s="82"/>
      <c r="N1" s="82"/>
      <c r="O1" s="82"/>
      <c r="P1" s="82"/>
      <c r="Q1" s="82"/>
      <c r="R1" s="569" t="s">
        <v>215</v>
      </c>
      <c r="S1" s="569"/>
      <c r="T1" s="569"/>
      <c r="U1" s="569"/>
      <c r="V1" s="569"/>
      <c r="W1" s="569"/>
      <c r="X1" s="109" t="s">
        <v>214</v>
      </c>
      <c r="Z1" s="82">
        <v>1.2</v>
      </c>
    </row>
    <row r="2" spans="1:91" ht="15.75" x14ac:dyDescent="0.25">
      <c r="A2" s="306" t="s">
        <v>504</v>
      </c>
      <c r="B2" s="306"/>
      <c r="C2" s="306"/>
      <c r="D2" s="306"/>
      <c r="E2" s="306"/>
      <c r="F2" s="306"/>
      <c r="G2" s="306" t="s">
        <v>517</v>
      </c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108"/>
      <c r="Z2" s="107"/>
    </row>
    <row r="3" spans="1:91" x14ac:dyDescent="0.2">
      <c r="A3" s="90"/>
      <c r="B3" s="82"/>
      <c r="C3" s="82"/>
      <c r="D3" s="82"/>
      <c r="E3" s="82"/>
      <c r="F3" s="82"/>
      <c r="G3" s="82"/>
      <c r="H3" s="82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06" t="s">
        <v>213</v>
      </c>
      <c r="X3" s="106"/>
      <c r="Z3" s="82" t="s">
        <v>212</v>
      </c>
    </row>
    <row r="4" spans="1:91" x14ac:dyDescent="0.2">
      <c r="A4" s="570" t="s">
        <v>159</v>
      </c>
      <c r="B4" s="570" t="s">
        <v>52</v>
      </c>
      <c r="C4" s="564" t="s">
        <v>211</v>
      </c>
      <c r="D4" s="564"/>
      <c r="E4" s="573" t="s">
        <v>210</v>
      </c>
      <c r="F4" s="573"/>
      <c r="G4" s="574" t="s">
        <v>209</v>
      </c>
      <c r="H4" s="575"/>
      <c r="I4" s="574" t="s">
        <v>208</v>
      </c>
      <c r="J4" s="575"/>
      <c r="K4" s="578" t="s">
        <v>190</v>
      </c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80"/>
      <c r="W4" s="570" t="s">
        <v>10</v>
      </c>
      <c r="X4" s="102"/>
      <c r="Z4" s="82" t="s">
        <v>207</v>
      </c>
    </row>
    <row r="5" spans="1:91" x14ac:dyDescent="0.2">
      <c r="A5" s="571"/>
      <c r="B5" s="571"/>
      <c r="C5" s="564"/>
      <c r="D5" s="564"/>
      <c r="E5" s="573"/>
      <c r="F5" s="573"/>
      <c r="G5" s="576"/>
      <c r="H5" s="577"/>
      <c r="I5" s="576"/>
      <c r="J5" s="577"/>
      <c r="K5" s="560" t="s">
        <v>206</v>
      </c>
      <c r="L5" s="561"/>
      <c r="M5" s="564" t="s">
        <v>205</v>
      </c>
      <c r="N5" s="564"/>
      <c r="O5" s="564"/>
      <c r="P5" s="564"/>
      <c r="Q5" s="560" t="s">
        <v>204</v>
      </c>
      <c r="R5" s="565"/>
      <c r="S5" s="564" t="s">
        <v>203</v>
      </c>
      <c r="T5" s="564"/>
      <c r="U5" s="564" t="s">
        <v>202</v>
      </c>
      <c r="V5" s="564"/>
      <c r="W5" s="571"/>
      <c r="X5" s="102"/>
      <c r="Z5" s="82" t="s">
        <v>201</v>
      </c>
    </row>
    <row r="6" spans="1:91" ht="44.25" customHeight="1" x14ac:dyDescent="0.2">
      <c r="A6" s="571"/>
      <c r="B6" s="571"/>
      <c r="C6" s="564"/>
      <c r="D6" s="564"/>
      <c r="E6" s="573"/>
      <c r="F6" s="573"/>
      <c r="G6" s="567" t="s">
        <v>408</v>
      </c>
      <c r="H6" s="568"/>
      <c r="I6" s="567" t="str">
        <f>G6</f>
        <v>Кол-во УУТЭ по мероприятию, шт.</v>
      </c>
      <c r="J6" s="568"/>
      <c r="K6" s="562"/>
      <c r="L6" s="563"/>
      <c r="M6" s="564" t="s">
        <v>200</v>
      </c>
      <c r="N6" s="564"/>
      <c r="O6" s="564" t="s">
        <v>199</v>
      </c>
      <c r="P6" s="564"/>
      <c r="Q6" s="562"/>
      <c r="R6" s="566"/>
      <c r="S6" s="564"/>
      <c r="T6" s="564"/>
      <c r="U6" s="564"/>
      <c r="V6" s="564"/>
      <c r="W6" s="571"/>
      <c r="X6" s="102"/>
      <c r="Z6" s="82" t="s">
        <v>198</v>
      </c>
      <c r="BP6" s="308" t="s">
        <v>507</v>
      </c>
      <c r="BQ6" s="308"/>
      <c r="BR6" s="308"/>
      <c r="BS6" s="308"/>
      <c r="BT6" s="308"/>
      <c r="BU6" s="308"/>
      <c r="BV6" s="308"/>
      <c r="BW6" s="308"/>
    </row>
    <row r="7" spans="1:91" x14ac:dyDescent="0.2">
      <c r="A7" s="572"/>
      <c r="B7" s="572"/>
      <c r="C7" s="105" t="s">
        <v>197</v>
      </c>
      <c r="D7" s="105" t="s">
        <v>196</v>
      </c>
      <c r="E7" s="103" t="s">
        <v>193</v>
      </c>
      <c r="F7" s="103" t="s">
        <v>195</v>
      </c>
      <c r="G7" s="103" t="s">
        <v>193</v>
      </c>
      <c r="H7" s="103" t="s">
        <v>194</v>
      </c>
      <c r="I7" s="104" t="s">
        <v>193</v>
      </c>
      <c r="J7" s="103" t="s">
        <v>12</v>
      </c>
      <c r="K7" s="103" t="s">
        <v>193</v>
      </c>
      <c r="L7" s="103" t="s">
        <v>12</v>
      </c>
      <c r="M7" s="103" t="s">
        <v>193</v>
      </c>
      <c r="N7" s="103" t="s">
        <v>12</v>
      </c>
      <c r="O7" s="103" t="s">
        <v>193</v>
      </c>
      <c r="P7" s="103" t="s">
        <v>12</v>
      </c>
      <c r="Q7" s="103" t="s">
        <v>193</v>
      </c>
      <c r="R7" s="103" t="s">
        <v>12</v>
      </c>
      <c r="S7" s="103" t="s">
        <v>193</v>
      </c>
      <c r="T7" s="103" t="s">
        <v>12</v>
      </c>
      <c r="U7" s="103" t="s">
        <v>193</v>
      </c>
      <c r="V7" s="103" t="s">
        <v>12</v>
      </c>
      <c r="W7" s="572"/>
      <c r="X7" s="102"/>
      <c r="CF7" s="310" t="s">
        <v>507</v>
      </c>
      <c r="CG7" s="310"/>
      <c r="CH7" s="310"/>
      <c r="CI7" s="310"/>
      <c r="CJ7" s="310"/>
      <c r="CK7" s="310"/>
      <c r="CL7" s="310"/>
      <c r="CM7" s="310"/>
    </row>
    <row r="8" spans="1:91" s="304" customFormat="1" ht="12" x14ac:dyDescent="0.2">
      <c r="A8" s="301">
        <v>1</v>
      </c>
      <c r="B8" s="301">
        <v>2</v>
      </c>
      <c r="C8" s="301">
        <v>3</v>
      </c>
      <c r="D8" s="301">
        <v>4</v>
      </c>
      <c r="E8" s="301">
        <v>5</v>
      </c>
      <c r="F8" s="301">
        <v>6</v>
      </c>
      <c r="G8" s="301">
        <v>7</v>
      </c>
      <c r="H8" s="301">
        <v>8</v>
      </c>
      <c r="I8" s="301">
        <v>9</v>
      </c>
      <c r="J8" s="301">
        <v>10</v>
      </c>
      <c r="K8" s="301">
        <v>11</v>
      </c>
      <c r="L8" s="301">
        <v>12</v>
      </c>
      <c r="M8" s="301">
        <v>13</v>
      </c>
      <c r="N8" s="301">
        <v>14</v>
      </c>
      <c r="O8" s="301">
        <v>15</v>
      </c>
      <c r="P8" s="301">
        <v>16</v>
      </c>
      <c r="Q8" s="301">
        <v>17</v>
      </c>
      <c r="R8" s="301">
        <v>18</v>
      </c>
      <c r="S8" s="301">
        <v>19</v>
      </c>
      <c r="T8" s="301">
        <v>20</v>
      </c>
      <c r="U8" s="301">
        <v>21</v>
      </c>
      <c r="V8" s="301">
        <v>22</v>
      </c>
      <c r="W8" s="301">
        <v>23</v>
      </c>
      <c r="X8" s="302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</row>
    <row r="9" spans="1:91" x14ac:dyDescent="0.2">
      <c r="A9" s="558" t="s">
        <v>108</v>
      </c>
      <c r="B9" s="559"/>
      <c r="C9" s="101"/>
      <c r="D9" s="101"/>
      <c r="E9" s="118">
        <f t="shared" ref="E9:V9" si="0">SUM(E10:E15)</f>
        <v>7329.2250000000004</v>
      </c>
      <c r="F9" s="100">
        <f t="shared" si="0"/>
        <v>0</v>
      </c>
      <c r="G9" s="100">
        <f t="shared" si="0"/>
        <v>4</v>
      </c>
      <c r="H9" s="100">
        <f t="shared" si="0"/>
        <v>0</v>
      </c>
      <c r="I9" s="100">
        <f t="shared" si="0"/>
        <v>4</v>
      </c>
      <c r="J9" s="100">
        <f t="shared" si="0"/>
        <v>0</v>
      </c>
      <c r="K9" s="100">
        <f t="shared" si="0"/>
        <v>0</v>
      </c>
      <c r="L9" s="100">
        <f t="shared" si="0"/>
        <v>0</v>
      </c>
      <c r="M9" s="100">
        <f t="shared" si="0"/>
        <v>0</v>
      </c>
      <c r="N9" s="100">
        <f t="shared" si="0"/>
        <v>0</v>
      </c>
      <c r="O9" s="100">
        <f t="shared" si="0"/>
        <v>0</v>
      </c>
      <c r="P9" s="100">
        <f t="shared" si="0"/>
        <v>0</v>
      </c>
      <c r="Q9" s="100">
        <f t="shared" si="0"/>
        <v>0</v>
      </c>
      <c r="R9" s="100">
        <f t="shared" si="0"/>
        <v>0</v>
      </c>
      <c r="S9" s="100">
        <f t="shared" si="0"/>
        <v>0</v>
      </c>
      <c r="T9" s="100">
        <f t="shared" si="0"/>
        <v>0</v>
      </c>
      <c r="U9" s="100">
        <f t="shared" si="0"/>
        <v>0</v>
      </c>
      <c r="V9" s="100">
        <f t="shared" si="0"/>
        <v>0</v>
      </c>
      <c r="W9" s="95"/>
      <c r="X9" s="91"/>
    </row>
    <row r="10" spans="1:91" ht="67.5" customHeight="1" x14ac:dyDescent="0.2">
      <c r="A10" s="166" t="s">
        <v>391</v>
      </c>
      <c r="B10" s="167" t="str">
        <f>'ИСТ ДАНН'!D3</f>
        <v>Устройство узлов коммерческого учёта тепловой энергии в точках поставки в тепловой камере ТК-10</v>
      </c>
      <c r="C10" s="299">
        <v>43952</v>
      </c>
      <c r="D10" s="299">
        <v>44196</v>
      </c>
      <c r="E10" s="168">
        <f>'ИСТ ДАНН'!G3</f>
        <v>2028.8833333333332</v>
      </c>
      <c r="F10" s="169">
        <v>0</v>
      </c>
      <c r="G10" s="170">
        <v>3</v>
      </c>
      <c r="H10" s="170">
        <v>0</v>
      </c>
      <c r="I10" s="170">
        <f>G10</f>
        <v>3</v>
      </c>
      <c r="J10" s="170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69">
        <v>0</v>
      </c>
      <c r="R10" s="169">
        <v>0</v>
      </c>
      <c r="S10" s="169">
        <v>0</v>
      </c>
      <c r="T10" s="169">
        <v>0</v>
      </c>
      <c r="U10" s="171">
        <v>0</v>
      </c>
      <c r="V10" s="169">
        <v>0</v>
      </c>
      <c r="W10" s="311" t="s">
        <v>515</v>
      </c>
      <c r="X10" s="92"/>
    </row>
    <row r="11" spans="1:91" ht="78.75" customHeight="1" x14ac:dyDescent="0.2">
      <c r="A11" s="163" t="s">
        <v>392</v>
      </c>
      <c r="B11" s="97" t="str">
        <f>'ИСТ ДАНН'!D4</f>
        <v>Устройство узла коммерческого учёта тепловой энергии в точках поставки в теплопункте на ВНС Котельной</v>
      </c>
      <c r="C11" s="300">
        <v>44682</v>
      </c>
      <c r="D11" s="300">
        <v>44926</v>
      </c>
      <c r="E11" s="99">
        <f>'ИСТ ДАНН'!G4</f>
        <v>1493.0166666666667</v>
      </c>
      <c r="F11" s="94">
        <v>0</v>
      </c>
      <c r="G11" s="164"/>
      <c r="H11" s="164"/>
      <c r="I11" s="96"/>
      <c r="J11" s="94"/>
      <c r="K11" s="95"/>
      <c r="L11" s="95"/>
      <c r="M11" s="95"/>
      <c r="N11" s="95"/>
      <c r="O11" s="95">
        <v>0</v>
      </c>
      <c r="P11" s="95"/>
      <c r="Q11" s="94">
        <v>0</v>
      </c>
      <c r="R11" s="94"/>
      <c r="S11" s="94">
        <v>0</v>
      </c>
      <c r="T11" s="94"/>
      <c r="U11" s="95"/>
      <c r="V11" s="94"/>
      <c r="W11" s="165"/>
      <c r="X11" s="92"/>
    </row>
    <row r="12" spans="1:91" s="98" customFormat="1" ht="67.5" customHeight="1" x14ac:dyDescent="0.2">
      <c r="A12" s="163" t="s">
        <v>393</v>
      </c>
      <c r="B12" s="97" t="str">
        <f>'ИСТ ДАНН'!D5</f>
        <v xml:space="preserve">Устройство узла коммерческого учёта тепловой энергии в точке поставки в тепловой камере ТК-8 </v>
      </c>
      <c r="C12" s="300">
        <v>45047</v>
      </c>
      <c r="D12" s="300">
        <v>45291</v>
      </c>
      <c r="E12" s="99">
        <f>'ИСТ ДАНН'!G5</f>
        <v>888.93333333333339</v>
      </c>
      <c r="F12" s="94">
        <v>0</v>
      </c>
      <c r="G12" s="164"/>
      <c r="H12" s="164"/>
      <c r="I12" s="96"/>
      <c r="J12" s="94"/>
      <c r="K12" s="95"/>
      <c r="L12" s="95"/>
      <c r="M12" s="95"/>
      <c r="N12" s="95"/>
      <c r="O12" s="95">
        <v>0</v>
      </c>
      <c r="P12" s="95"/>
      <c r="Q12" s="94">
        <v>0</v>
      </c>
      <c r="R12" s="94"/>
      <c r="S12" s="94">
        <v>0</v>
      </c>
      <c r="T12" s="94"/>
      <c r="U12" s="95"/>
      <c r="V12" s="94"/>
      <c r="W12" s="165"/>
      <c r="X12" s="9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91" s="98" customFormat="1" ht="92.25" customHeight="1" x14ac:dyDescent="0.2">
      <c r="A13" s="166" t="s">
        <v>394</v>
      </c>
      <c r="B13" s="167" t="str">
        <f>'ИСТ ДАНН'!D6</f>
        <v>Устройство узла коммерческого учёта тепловой энергии в точке поставки на здание ООО "СМТ" (Днепропетровский пр.,5 стр.1)</v>
      </c>
      <c r="C13" s="299">
        <v>43952</v>
      </c>
      <c r="D13" s="299">
        <v>44196</v>
      </c>
      <c r="E13" s="168">
        <f>'ИСТ ДАНН'!G6</f>
        <v>953.17499999999995</v>
      </c>
      <c r="F13" s="169">
        <v>0</v>
      </c>
      <c r="G13" s="170">
        <v>1</v>
      </c>
      <c r="H13" s="170">
        <v>0</v>
      </c>
      <c r="I13" s="170">
        <f>G13</f>
        <v>1</v>
      </c>
      <c r="J13" s="170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69">
        <v>0</v>
      </c>
      <c r="R13" s="169">
        <v>0</v>
      </c>
      <c r="S13" s="169">
        <v>0</v>
      </c>
      <c r="T13" s="169">
        <v>0</v>
      </c>
      <c r="U13" s="171">
        <v>0</v>
      </c>
      <c r="V13" s="169">
        <v>0</v>
      </c>
      <c r="W13" s="311" t="str">
        <f>W10</f>
        <v>перенос закупочных процедур</v>
      </c>
      <c r="X13" s="9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</row>
    <row r="14" spans="1:91" s="98" customFormat="1" ht="92.25" customHeight="1" x14ac:dyDescent="0.2">
      <c r="A14" s="163" t="s">
        <v>395</v>
      </c>
      <c r="B14" s="97" t="str">
        <f>'ИСТ ДАНН'!D7</f>
        <v>Устройство узла коммерческого учёта тепловой энергии в точке поставки  на здание ООО "СМТ" (Днепропетровский пр.,7)</v>
      </c>
      <c r="C14" s="300">
        <v>44317</v>
      </c>
      <c r="D14" s="300" t="s">
        <v>510</v>
      </c>
      <c r="E14" s="99">
        <f>'ИСТ ДАНН'!G7</f>
        <v>1248.75</v>
      </c>
      <c r="F14" s="94">
        <v>0</v>
      </c>
      <c r="G14" s="164"/>
      <c r="H14" s="164"/>
      <c r="I14" s="96"/>
      <c r="J14" s="96"/>
      <c r="K14" s="95"/>
      <c r="L14" s="95"/>
      <c r="M14" s="95"/>
      <c r="N14" s="95"/>
      <c r="O14" s="95">
        <v>0</v>
      </c>
      <c r="P14" s="95"/>
      <c r="Q14" s="94">
        <v>0</v>
      </c>
      <c r="R14" s="94"/>
      <c r="S14" s="94">
        <v>0</v>
      </c>
      <c r="T14" s="94"/>
      <c r="U14" s="95"/>
      <c r="V14" s="94"/>
      <c r="W14" s="165"/>
      <c r="X14" s="9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91" ht="54" customHeight="1" x14ac:dyDescent="0.2">
      <c r="A15" s="163" t="s">
        <v>396</v>
      </c>
      <c r="B15" s="97" t="str">
        <f>'ИСТ ДАНН'!D8</f>
        <v xml:space="preserve">Устройство узла коммерческого учёта в тепловой камере ТК-29 </v>
      </c>
      <c r="C15" s="300">
        <v>45413</v>
      </c>
      <c r="D15" s="300">
        <v>45657</v>
      </c>
      <c r="E15" s="99">
        <f>'ИСТ ДАНН'!G8</f>
        <v>716.4666666666667</v>
      </c>
      <c r="F15" s="94">
        <v>0</v>
      </c>
      <c r="G15" s="164"/>
      <c r="H15" s="164"/>
      <c r="I15" s="96"/>
      <c r="J15" s="96"/>
      <c r="K15" s="95"/>
      <c r="L15" s="95"/>
      <c r="M15" s="95"/>
      <c r="N15" s="95"/>
      <c r="O15" s="95">
        <v>0</v>
      </c>
      <c r="P15" s="95"/>
      <c r="Q15" s="94">
        <v>0</v>
      </c>
      <c r="R15" s="94"/>
      <c r="S15" s="94">
        <v>0</v>
      </c>
      <c r="T15" s="94"/>
      <c r="U15" s="95"/>
      <c r="V15" s="94"/>
      <c r="W15" s="165"/>
      <c r="X15" s="92"/>
    </row>
    <row r="16" spans="1:91" s="110" customFormat="1" ht="19.5" customHeight="1" x14ac:dyDescent="0.2">
      <c r="A16" s="146"/>
      <c r="B16" s="147" t="s">
        <v>407</v>
      </c>
      <c r="C16" s="148"/>
      <c r="D16" s="149"/>
      <c r="E16" s="150">
        <f>E10+E13</f>
        <v>2982.0583333333334</v>
      </c>
      <c r="F16" s="150">
        <f t="shared" ref="F16:V16" si="1">F10+F13</f>
        <v>0</v>
      </c>
      <c r="G16" s="150">
        <f t="shared" si="1"/>
        <v>4</v>
      </c>
      <c r="H16" s="150">
        <f t="shared" si="1"/>
        <v>0</v>
      </c>
      <c r="I16" s="150">
        <f t="shared" si="1"/>
        <v>4</v>
      </c>
      <c r="J16" s="150">
        <f t="shared" si="1"/>
        <v>0</v>
      </c>
      <c r="K16" s="150">
        <f t="shared" si="1"/>
        <v>0</v>
      </c>
      <c r="L16" s="150">
        <f t="shared" si="1"/>
        <v>0</v>
      </c>
      <c r="M16" s="150">
        <f t="shared" si="1"/>
        <v>0</v>
      </c>
      <c r="N16" s="150">
        <f t="shared" si="1"/>
        <v>0</v>
      </c>
      <c r="O16" s="150">
        <f t="shared" si="1"/>
        <v>0</v>
      </c>
      <c r="P16" s="150">
        <f t="shared" si="1"/>
        <v>0</v>
      </c>
      <c r="Q16" s="150">
        <f t="shared" si="1"/>
        <v>0</v>
      </c>
      <c r="R16" s="150">
        <f t="shared" si="1"/>
        <v>0</v>
      </c>
      <c r="S16" s="150">
        <f t="shared" si="1"/>
        <v>0</v>
      </c>
      <c r="T16" s="150">
        <f t="shared" si="1"/>
        <v>0</v>
      </c>
      <c r="U16" s="150">
        <f t="shared" si="1"/>
        <v>0</v>
      </c>
      <c r="V16" s="150">
        <f t="shared" si="1"/>
        <v>0</v>
      </c>
      <c r="W16" s="150"/>
      <c r="X16" s="151"/>
      <c r="Y16" s="152"/>
      <c r="Z16" s="152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</row>
    <row r="17" spans="1:27" x14ac:dyDescent="0.2">
      <c r="A17" s="90"/>
      <c r="B17" s="89"/>
      <c r="C17" s="89"/>
      <c r="D17" s="89"/>
      <c r="E17" s="91"/>
      <c r="F17" s="91"/>
      <c r="G17" s="91"/>
      <c r="H17" s="91"/>
      <c r="I17" s="88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7" x14ac:dyDescent="0.2">
      <c r="A18" s="90"/>
      <c r="B18" s="89"/>
      <c r="C18" s="89"/>
      <c r="D18" s="89"/>
      <c r="E18" s="82"/>
      <c r="F18" s="82"/>
      <c r="G18" s="82"/>
      <c r="H18" s="82"/>
      <c r="I18" s="88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Z18" s="91"/>
    </row>
    <row r="19" spans="1:27" ht="15.75" x14ac:dyDescent="0.2">
      <c r="A19" s="90"/>
      <c r="B19" s="20" t="s">
        <v>70</v>
      </c>
      <c r="C19" s="89"/>
      <c r="D19" s="89"/>
      <c r="E19" s="82"/>
      <c r="F19" s="82"/>
      <c r="G19" s="82"/>
      <c r="H19" s="82"/>
      <c r="I19" s="88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7" x14ac:dyDescent="0.2">
      <c r="B20" s="85"/>
      <c r="C20" s="85"/>
      <c r="D20" s="85"/>
    </row>
    <row r="21" spans="1:27" x14ac:dyDescent="0.2">
      <c r="B21" s="85"/>
      <c r="C21" s="85"/>
      <c r="D21" s="85"/>
    </row>
    <row r="22" spans="1:27" x14ac:dyDescent="0.2">
      <c r="B22" s="85"/>
      <c r="C22" s="85"/>
      <c r="D22" s="85"/>
    </row>
    <row r="23" spans="1:27" x14ac:dyDescent="0.2">
      <c r="B23" s="85"/>
      <c r="C23" s="85"/>
      <c r="D23" s="85"/>
    </row>
    <row r="24" spans="1:27" x14ac:dyDescent="0.2">
      <c r="B24" s="85"/>
      <c r="C24" s="85">
        <v>20</v>
      </c>
      <c r="D24" s="85"/>
      <c r="H24" s="81" t="s">
        <v>509</v>
      </c>
    </row>
    <row r="25" spans="1:27" x14ac:dyDescent="0.2">
      <c r="B25" s="85"/>
      <c r="C25" s="85"/>
      <c r="D25" s="85"/>
    </row>
    <row r="26" spans="1:27" x14ac:dyDescent="0.2">
      <c r="B26" s="85"/>
      <c r="C26" s="85"/>
      <c r="D26" s="85"/>
    </row>
    <row r="27" spans="1:27" x14ac:dyDescent="0.2">
      <c r="B27" s="85"/>
      <c r="C27" s="85"/>
      <c r="D27" s="85"/>
    </row>
    <row r="28" spans="1:27" x14ac:dyDescent="0.2">
      <c r="B28" s="85"/>
      <c r="C28" s="85"/>
      <c r="D28" s="85"/>
    </row>
    <row r="29" spans="1:27" x14ac:dyDescent="0.2">
      <c r="B29" s="85"/>
      <c r="C29" s="85"/>
      <c r="D29" s="85"/>
      <c r="Z29" s="87" t="s">
        <v>192</v>
      </c>
      <c r="AA29" s="82" t="e">
        <f>G10+G11+G15+G12+G13+G14+#REF!+#REF!+#REF!</f>
        <v>#REF!</v>
      </c>
    </row>
    <row r="30" spans="1:27" x14ac:dyDescent="0.2">
      <c r="B30" s="85"/>
      <c r="C30" s="85"/>
      <c r="D30" s="85"/>
      <c r="Z30" s="87" t="s">
        <v>192</v>
      </c>
      <c r="AA30" s="86" t="e">
        <f>AA29/G9</f>
        <v>#REF!</v>
      </c>
    </row>
    <row r="31" spans="1:27" x14ac:dyDescent="0.2">
      <c r="B31" s="85"/>
      <c r="C31" s="85"/>
      <c r="D31" s="85"/>
    </row>
    <row r="32" spans="1:27" x14ac:dyDescent="0.2">
      <c r="B32" s="85"/>
      <c r="C32" s="85"/>
      <c r="D32" s="85"/>
    </row>
    <row r="33" spans="2:4" x14ac:dyDescent="0.2">
      <c r="B33" s="85"/>
      <c r="C33" s="85"/>
      <c r="D33" s="85"/>
    </row>
    <row r="34" spans="2:4" x14ac:dyDescent="0.2">
      <c r="B34" s="85"/>
      <c r="C34" s="85"/>
      <c r="D34" s="85"/>
    </row>
    <row r="35" spans="2:4" x14ac:dyDescent="0.2">
      <c r="B35" s="85"/>
      <c r="C35" s="85"/>
      <c r="D35" s="85"/>
    </row>
  </sheetData>
  <mergeCells count="19">
    <mergeCell ref="R1:W1"/>
    <mergeCell ref="A4:A7"/>
    <mergeCell ref="B4:B7"/>
    <mergeCell ref="C4:D6"/>
    <mergeCell ref="E4:F6"/>
    <mergeCell ref="G4:H5"/>
    <mergeCell ref="I4:J5"/>
    <mergeCell ref="K4:V4"/>
    <mergeCell ref="W4:W7"/>
    <mergeCell ref="U5:V6"/>
    <mergeCell ref="A9:B9"/>
    <mergeCell ref="K5:L6"/>
    <mergeCell ref="M5:P5"/>
    <mergeCell ref="Q5:R6"/>
    <mergeCell ref="S5:T6"/>
    <mergeCell ref="G6:H6"/>
    <mergeCell ref="I6:J6"/>
    <mergeCell ref="M6:N6"/>
    <mergeCell ref="O6:P6"/>
  </mergeCells>
  <printOptions horizontalCentered="1"/>
  <pageMargins left="0.19685039370078741" right="0" top="0.74803149606299213" bottom="0.19685039370078741" header="0.11811023622047245" footer="0.19685039370078741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24"/>
  <sheetViews>
    <sheetView view="pageBreakPreview" zoomScale="85" zoomScaleNormal="70" zoomScaleSheetLayoutView="85" workbookViewId="0">
      <pane xSplit="1" ySplit="8" topLeftCell="C11" activePane="bottomRight" state="frozen"/>
      <selection activeCell="C4" sqref="C4:D6"/>
      <selection pane="topRight" activeCell="C4" sqref="C4:D6"/>
      <selection pane="bottomLeft" activeCell="C4" sqref="C4:D6"/>
      <selection pane="bottomRight" activeCell="G2" sqref="G2"/>
    </sheetView>
  </sheetViews>
  <sheetFormatPr defaultRowHeight="12.75" x14ac:dyDescent="0.2"/>
  <cols>
    <col min="1" max="1" width="4.42578125" style="110" customWidth="1"/>
    <col min="2" max="2" width="31.7109375" style="110" customWidth="1"/>
    <col min="3" max="3" width="10.140625" style="110" customWidth="1"/>
    <col min="4" max="4" width="9.28515625" style="110" bestFit="1" customWidth="1"/>
    <col min="5" max="7" width="8.7109375" style="110" customWidth="1"/>
    <col min="8" max="8" width="9.42578125" style="110" customWidth="1"/>
    <col min="9" max="9" width="8.7109375" style="110" customWidth="1"/>
    <col min="10" max="10" width="9.28515625" style="110" bestFit="1" customWidth="1"/>
    <col min="11" max="13" width="8.7109375" style="110" customWidth="1"/>
    <col min="14" max="17" width="8.7109375" style="111" customWidth="1"/>
    <col min="18" max="19" width="10" style="110" customWidth="1"/>
    <col min="20" max="20" width="8.7109375" style="110" customWidth="1"/>
    <col min="21" max="21" width="11.7109375" style="110" customWidth="1"/>
    <col min="22" max="22" width="8.7109375" style="110" customWidth="1"/>
    <col min="23" max="23" width="10.140625" style="110" customWidth="1"/>
    <col min="24" max="16384" width="9.140625" style="110"/>
  </cols>
  <sheetData>
    <row r="1" spans="1:91" ht="15.75" x14ac:dyDescent="0.2">
      <c r="A1" s="114" t="s">
        <v>516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5"/>
      <c r="P1" s="115"/>
      <c r="Q1" s="115"/>
      <c r="R1" s="569" t="s">
        <v>235</v>
      </c>
      <c r="S1" s="569"/>
      <c r="T1" s="569"/>
      <c r="U1" s="569"/>
      <c r="V1" s="569"/>
      <c r="W1" s="569"/>
      <c r="X1" s="120" t="s">
        <v>214</v>
      </c>
    </row>
    <row r="2" spans="1:91" ht="15.75" x14ac:dyDescent="0.25">
      <c r="A2" s="305" t="s">
        <v>505</v>
      </c>
      <c r="B2" s="305"/>
      <c r="C2" s="305"/>
      <c r="D2" s="305"/>
      <c r="E2" s="305"/>
      <c r="F2" s="305"/>
      <c r="G2" s="305" t="s">
        <v>517</v>
      </c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9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15"/>
      <c r="P3" s="115"/>
      <c r="Q3" s="115"/>
      <c r="R3" s="114"/>
      <c r="S3" s="114"/>
      <c r="T3" s="114"/>
      <c r="U3" s="114"/>
      <c r="V3" s="114"/>
      <c r="W3" s="87"/>
    </row>
    <row r="4" spans="1:91" ht="34.5" customHeight="1" x14ac:dyDescent="0.2">
      <c r="A4" s="564" t="s">
        <v>234</v>
      </c>
      <c r="B4" s="564" t="s">
        <v>52</v>
      </c>
      <c r="C4" s="564" t="s">
        <v>233</v>
      </c>
      <c r="D4" s="564" t="s">
        <v>409</v>
      </c>
      <c r="E4" s="564"/>
      <c r="F4" s="564"/>
      <c r="G4" s="564"/>
      <c r="H4" s="564"/>
      <c r="I4" s="564"/>
      <c r="J4" s="564"/>
      <c r="K4" s="564"/>
      <c r="L4" s="564"/>
      <c r="M4" s="564"/>
      <c r="N4" s="560" t="s">
        <v>232</v>
      </c>
      <c r="O4" s="561"/>
      <c r="P4" s="560" t="s">
        <v>231</v>
      </c>
      <c r="Q4" s="561"/>
      <c r="R4" s="564" t="s">
        <v>230</v>
      </c>
      <c r="S4" s="564" t="s">
        <v>229</v>
      </c>
      <c r="T4" s="564"/>
      <c r="U4" s="564"/>
      <c r="V4" s="564"/>
      <c r="W4" s="564" t="s">
        <v>228</v>
      </c>
    </row>
    <row r="5" spans="1:91" ht="34.5" customHeight="1" x14ac:dyDescent="0.2">
      <c r="A5" s="564"/>
      <c r="B5" s="564"/>
      <c r="C5" s="564"/>
      <c r="D5" s="564" t="s">
        <v>220</v>
      </c>
      <c r="E5" s="564"/>
      <c r="F5" s="564" t="s">
        <v>227</v>
      </c>
      <c r="G5" s="564"/>
      <c r="H5" s="564" t="s">
        <v>226</v>
      </c>
      <c r="I5" s="564"/>
      <c r="J5" s="564" t="s">
        <v>225</v>
      </c>
      <c r="K5" s="564"/>
      <c r="L5" s="564" t="s">
        <v>224</v>
      </c>
      <c r="M5" s="564"/>
      <c r="N5" s="562"/>
      <c r="O5" s="563"/>
      <c r="P5" s="562"/>
      <c r="Q5" s="563"/>
      <c r="R5" s="564"/>
      <c r="S5" s="564" t="s">
        <v>223</v>
      </c>
      <c r="T5" s="564" t="s">
        <v>130</v>
      </c>
      <c r="U5" s="564" t="s">
        <v>222</v>
      </c>
      <c r="V5" s="564"/>
      <c r="W5" s="581"/>
    </row>
    <row r="6" spans="1:91" ht="151.5" customHeight="1" x14ac:dyDescent="0.2">
      <c r="A6" s="564"/>
      <c r="B6" s="564"/>
      <c r="C6" s="564"/>
      <c r="D6" s="140" t="s">
        <v>11</v>
      </c>
      <c r="E6" s="140" t="s">
        <v>12</v>
      </c>
      <c r="F6" s="140" t="s">
        <v>11</v>
      </c>
      <c r="G6" s="140" t="s">
        <v>12</v>
      </c>
      <c r="H6" s="140" t="s">
        <v>11</v>
      </c>
      <c r="I6" s="140" t="s">
        <v>12</v>
      </c>
      <c r="J6" s="140" t="s">
        <v>11</v>
      </c>
      <c r="K6" s="140" t="s">
        <v>12</v>
      </c>
      <c r="L6" s="140" t="s">
        <v>11</v>
      </c>
      <c r="M6" s="140" t="s">
        <v>12</v>
      </c>
      <c r="N6" s="140" t="s">
        <v>220</v>
      </c>
      <c r="O6" s="140" t="s">
        <v>221</v>
      </c>
      <c r="P6" s="140" t="s">
        <v>220</v>
      </c>
      <c r="Q6" s="140" t="s">
        <v>219</v>
      </c>
      <c r="R6" s="564"/>
      <c r="S6" s="564"/>
      <c r="T6" s="564"/>
      <c r="U6" s="140" t="s">
        <v>218</v>
      </c>
      <c r="V6" s="140" t="s">
        <v>217</v>
      </c>
      <c r="W6" s="581"/>
      <c r="BP6" s="307" t="s">
        <v>507</v>
      </c>
      <c r="BQ6" s="307"/>
      <c r="BR6" s="307"/>
      <c r="BS6" s="307"/>
      <c r="BT6" s="307"/>
      <c r="BU6" s="307"/>
      <c r="BV6" s="307"/>
      <c r="BW6" s="307"/>
    </row>
    <row r="7" spans="1:91" x14ac:dyDescent="0.2">
      <c r="A7" s="11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  <c r="L7" s="119">
        <v>12</v>
      </c>
      <c r="M7" s="119">
        <v>13</v>
      </c>
      <c r="N7" s="119">
        <v>14</v>
      </c>
      <c r="O7" s="119">
        <v>15</v>
      </c>
      <c r="P7" s="119">
        <v>16</v>
      </c>
      <c r="Q7" s="119">
        <v>17</v>
      </c>
      <c r="R7" s="119">
        <v>18</v>
      </c>
      <c r="S7" s="119">
        <v>19</v>
      </c>
      <c r="T7" s="119">
        <v>20</v>
      </c>
      <c r="U7" s="119">
        <v>21</v>
      </c>
      <c r="V7" s="119">
        <v>22</v>
      </c>
      <c r="W7" s="119">
        <v>23</v>
      </c>
      <c r="CF7" s="309" t="s">
        <v>507</v>
      </c>
      <c r="CG7" s="309"/>
      <c r="CH7" s="309"/>
      <c r="CI7" s="309"/>
      <c r="CJ7" s="309"/>
      <c r="CK7" s="309"/>
      <c r="CL7" s="309"/>
      <c r="CM7" s="309"/>
    </row>
    <row r="8" spans="1:91" x14ac:dyDescent="0.2">
      <c r="A8" s="558" t="s">
        <v>108</v>
      </c>
      <c r="B8" s="559"/>
      <c r="C8" s="118">
        <f>SUM(C9:C14)</f>
        <v>0</v>
      </c>
      <c r="D8" s="118">
        <f t="shared" ref="D8:V8" si="0">SUM(D9:D14)</f>
        <v>3578.47</v>
      </c>
      <c r="E8" s="118">
        <f t="shared" si="0"/>
        <v>0</v>
      </c>
      <c r="F8" s="118">
        <f t="shared" si="0"/>
        <v>0</v>
      </c>
      <c r="G8" s="118">
        <f t="shared" si="0"/>
        <v>0</v>
      </c>
      <c r="H8" s="118">
        <f t="shared" si="0"/>
        <v>0</v>
      </c>
      <c r="I8" s="118">
        <f t="shared" si="0"/>
        <v>0</v>
      </c>
      <c r="J8" s="118">
        <f t="shared" si="0"/>
        <v>0</v>
      </c>
      <c r="K8" s="118">
        <f t="shared" si="0"/>
        <v>0</v>
      </c>
      <c r="L8" s="118">
        <f t="shared" si="0"/>
        <v>3578.47</v>
      </c>
      <c r="M8" s="118">
        <f t="shared" si="0"/>
        <v>0</v>
      </c>
      <c r="N8" s="118">
        <f t="shared" si="0"/>
        <v>0</v>
      </c>
      <c r="O8" s="118">
        <f t="shared" si="0"/>
        <v>0</v>
      </c>
      <c r="P8" s="118">
        <f t="shared" si="0"/>
        <v>0</v>
      </c>
      <c r="Q8" s="118">
        <f t="shared" si="0"/>
        <v>0</v>
      </c>
      <c r="R8" s="118">
        <f t="shared" si="0"/>
        <v>0</v>
      </c>
      <c r="S8" s="118">
        <f t="shared" si="0"/>
        <v>0</v>
      </c>
      <c r="T8" s="118">
        <f t="shared" si="0"/>
        <v>0</v>
      </c>
      <c r="U8" s="118">
        <f t="shared" si="0"/>
        <v>0</v>
      </c>
      <c r="V8" s="118">
        <f t="shared" si="0"/>
        <v>0</v>
      </c>
      <c r="W8" s="118"/>
      <c r="Y8" s="110">
        <f>N8/1.18</f>
        <v>0</v>
      </c>
      <c r="Z8" s="110">
        <f>O8/1.18</f>
        <v>0</v>
      </c>
    </row>
    <row r="9" spans="1:91" ht="89.25" customHeight="1" x14ac:dyDescent="0.2">
      <c r="A9" s="173" t="str">
        <f>'ИСТ ДАНН'!C3</f>
        <v>4.1</v>
      </c>
      <c r="B9" s="167" t="str">
        <f>'ИСТ ДАНН'!D3</f>
        <v>Устройство узлов коммерческого учёта тепловой энергии в точках поставки в тепловой камере ТК-10</v>
      </c>
      <c r="C9" s="288">
        <v>0</v>
      </c>
      <c r="D9" s="288">
        <f>'ИСТ ДАНН'!E3</f>
        <v>2434.66</v>
      </c>
      <c r="E9" s="288">
        <f t="shared" ref="E9:E11" si="1">G9+I9+K9+M9</f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f>D9</f>
        <v>2434.66</v>
      </c>
      <c r="M9" s="288">
        <v>0</v>
      </c>
      <c r="N9" s="288">
        <f t="shared" ref="N9:N14" si="2">E9</f>
        <v>0</v>
      </c>
      <c r="O9" s="288">
        <f t="shared" ref="O9:O14" si="3">M9</f>
        <v>0</v>
      </c>
      <c r="P9" s="288">
        <f t="shared" ref="P9:P14" si="4">N9</f>
        <v>0</v>
      </c>
      <c r="Q9" s="288">
        <v>0</v>
      </c>
      <c r="R9" s="288">
        <v>0</v>
      </c>
      <c r="S9" s="288">
        <v>0</v>
      </c>
      <c r="T9" s="289">
        <v>0</v>
      </c>
      <c r="U9" s="290">
        <v>0</v>
      </c>
      <c r="V9" s="290">
        <v>0</v>
      </c>
      <c r="W9" s="174" t="s">
        <v>515</v>
      </c>
    </row>
    <row r="10" spans="1:91" ht="40.5" customHeight="1" x14ac:dyDescent="0.2">
      <c r="A10" s="172" t="str">
        <f>'ИСТ ДАНН'!C4</f>
        <v>4.2</v>
      </c>
      <c r="B10" s="97" t="str">
        <f>'ИСТ ДАНН'!D4</f>
        <v>Устройство узла коммерческого учёта тепловой энергии в точках поставки в теплопункте на ВНС Котельной</v>
      </c>
      <c r="C10" s="291">
        <v>0</v>
      </c>
      <c r="D10" s="291">
        <v>0</v>
      </c>
      <c r="E10" s="291">
        <f t="shared" si="1"/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f t="shared" si="2"/>
        <v>0</v>
      </c>
      <c r="O10" s="291">
        <f t="shared" si="3"/>
        <v>0</v>
      </c>
      <c r="P10" s="291">
        <f t="shared" si="4"/>
        <v>0</v>
      </c>
      <c r="Q10" s="291">
        <v>0</v>
      </c>
      <c r="R10" s="291">
        <v>0</v>
      </c>
      <c r="S10" s="291">
        <f t="shared" ref="S10:S14" si="5">D10-N10</f>
        <v>0</v>
      </c>
      <c r="T10" s="292">
        <v>0</v>
      </c>
      <c r="U10" s="293">
        <v>0</v>
      </c>
      <c r="V10" s="293">
        <v>0</v>
      </c>
      <c r="W10" s="117"/>
    </row>
    <row r="11" spans="1:91" ht="38.25" customHeight="1" x14ac:dyDescent="0.2">
      <c r="A11" s="172" t="str">
        <f>'ИСТ ДАНН'!C5</f>
        <v>4.3</v>
      </c>
      <c r="B11" s="97" t="str">
        <f>'ИСТ ДАНН'!D5</f>
        <v xml:space="preserve">Устройство узла коммерческого учёта тепловой энергии в точке поставки в тепловой камере ТК-8 </v>
      </c>
      <c r="C11" s="291">
        <f>D11</f>
        <v>0</v>
      </c>
      <c r="D11" s="291">
        <v>0</v>
      </c>
      <c r="E11" s="291">
        <f t="shared" si="1"/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O11" s="291">
        <f t="shared" si="3"/>
        <v>0</v>
      </c>
      <c r="P11" s="291">
        <f t="shared" si="4"/>
        <v>0</v>
      </c>
      <c r="Q11" s="291">
        <f>O11</f>
        <v>0</v>
      </c>
      <c r="R11" s="291">
        <v>0</v>
      </c>
      <c r="S11" s="291">
        <f t="shared" si="5"/>
        <v>0</v>
      </c>
      <c r="T11" s="292">
        <v>0</v>
      </c>
      <c r="U11" s="293">
        <v>0</v>
      </c>
      <c r="V11" s="293">
        <v>0</v>
      </c>
      <c r="W11" s="117"/>
    </row>
    <row r="12" spans="1:91" ht="92.25" customHeight="1" x14ac:dyDescent="0.2">
      <c r="A12" s="173" t="str">
        <f>'ИСТ ДАНН'!C6</f>
        <v>4.4</v>
      </c>
      <c r="B12" s="167" t="str">
        <f>'ИСТ ДАНН'!D6</f>
        <v>Устройство узла коммерческого учёта тепловой энергии в точке поставки на здание ООО "СМТ" (Днепропетровский пр.,5 стр.1)</v>
      </c>
      <c r="C12" s="288">
        <v>0</v>
      </c>
      <c r="D12" s="288">
        <f>'ИСТ ДАНН'!E6</f>
        <v>1143.81</v>
      </c>
      <c r="E12" s="288">
        <v>0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f>D12</f>
        <v>1143.81</v>
      </c>
      <c r="M12" s="288">
        <v>0</v>
      </c>
      <c r="N12" s="288">
        <f t="shared" si="2"/>
        <v>0</v>
      </c>
      <c r="O12" s="288">
        <f t="shared" si="3"/>
        <v>0</v>
      </c>
      <c r="P12" s="288">
        <f t="shared" si="4"/>
        <v>0</v>
      </c>
      <c r="Q12" s="288">
        <f>O12</f>
        <v>0</v>
      </c>
      <c r="R12" s="288">
        <v>0</v>
      </c>
      <c r="S12" s="288">
        <v>0</v>
      </c>
      <c r="T12" s="289">
        <v>0</v>
      </c>
      <c r="U12" s="290">
        <v>0</v>
      </c>
      <c r="V12" s="290">
        <v>0</v>
      </c>
      <c r="W12" s="174" t="str">
        <f>W9</f>
        <v>перенос закупочных процедур</v>
      </c>
    </row>
    <row r="13" spans="1:91" ht="57" customHeight="1" x14ac:dyDescent="0.2">
      <c r="A13" s="172" t="str">
        <f>'ИСТ ДАНН'!C7</f>
        <v>4.5</v>
      </c>
      <c r="B13" s="93" t="str">
        <f>'ИСТ ДАНН'!D7</f>
        <v>Устройство узла коммерческого учёта тепловой энергии в точке поставки  на здание ООО "СМТ" (Днепропетровский пр.,7)</v>
      </c>
      <c r="C13" s="99">
        <f>D13</f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f t="shared" si="2"/>
        <v>0</v>
      </c>
      <c r="O13" s="99">
        <f t="shared" si="3"/>
        <v>0</v>
      </c>
      <c r="P13" s="99">
        <f t="shared" si="4"/>
        <v>0</v>
      </c>
      <c r="Q13" s="99">
        <f>O13</f>
        <v>0</v>
      </c>
      <c r="R13" s="99">
        <v>0</v>
      </c>
      <c r="S13" s="99">
        <f t="shared" si="5"/>
        <v>0</v>
      </c>
      <c r="T13" s="116">
        <v>0</v>
      </c>
      <c r="U13" s="175">
        <v>0</v>
      </c>
      <c r="V13" s="175">
        <v>0</v>
      </c>
      <c r="W13" s="117"/>
    </row>
    <row r="14" spans="1:91" ht="33" customHeight="1" x14ac:dyDescent="0.2">
      <c r="A14" s="172" t="str">
        <f>'ИСТ ДАНН'!C8</f>
        <v>4.6</v>
      </c>
      <c r="B14" s="93" t="str">
        <f>'ИСТ ДАНН'!D8</f>
        <v xml:space="preserve">Устройство узла коммерческого учёта в тепловой камере ТК-29 </v>
      </c>
      <c r="C14" s="99">
        <v>0</v>
      </c>
      <c r="D14" s="99">
        <v>0</v>
      </c>
      <c r="E14" s="99">
        <v>0</v>
      </c>
      <c r="F14" s="99">
        <f t="shared" ref="F14" si="6">C14</f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f t="shared" si="2"/>
        <v>0</v>
      </c>
      <c r="O14" s="99">
        <f t="shared" si="3"/>
        <v>0</v>
      </c>
      <c r="P14" s="99">
        <f t="shared" si="4"/>
        <v>0</v>
      </c>
      <c r="Q14" s="99">
        <v>0</v>
      </c>
      <c r="R14" s="99">
        <v>0</v>
      </c>
      <c r="S14" s="99">
        <f t="shared" si="5"/>
        <v>0</v>
      </c>
      <c r="T14" s="116">
        <v>0</v>
      </c>
      <c r="U14" s="175">
        <v>0</v>
      </c>
      <c r="V14" s="175">
        <v>0</v>
      </c>
      <c r="W14" s="117"/>
    </row>
    <row r="15" spans="1:91" x14ac:dyDescent="0.2">
      <c r="A15" s="114"/>
      <c r="B15" s="106" t="s">
        <v>384</v>
      </c>
      <c r="C15" s="114"/>
      <c r="D15" s="152">
        <f>D8</f>
        <v>3578.47</v>
      </c>
      <c r="E15" s="152">
        <f>E8</f>
        <v>0</v>
      </c>
      <c r="F15" s="152">
        <f t="shared" ref="F15:V15" si="7">F8</f>
        <v>0</v>
      </c>
      <c r="G15" s="152">
        <f t="shared" si="7"/>
        <v>0</v>
      </c>
      <c r="H15" s="152">
        <f t="shared" si="7"/>
        <v>0</v>
      </c>
      <c r="I15" s="152">
        <f t="shared" si="7"/>
        <v>0</v>
      </c>
      <c r="J15" s="152">
        <f t="shared" si="7"/>
        <v>0</v>
      </c>
      <c r="K15" s="152">
        <f t="shared" si="7"/>
        <v>0</v>
      </c>
      <c r="L15" s="152">
        <f t="shared" si="7"/>
        <v>3578.47</v>
      </c>
      <c r="M15" s="152">
        <f t="shared" si="7"/>
        <v>0</v>
      </c>
      <c r="N15" s="152">
        <f t="shared" si="7"/>
        <v>0</v>
      </c>
      <c r="O15" s="152">
        <f t="shared" si="7"/>
        <v>0</v>
      </c>
      <c r="P15" s="152">
        <f t="shared" si="7"/>
        <v>0</v>
      </c>
      <c r="Q15" s="152">
        <f t="shared" si="7"/>
        <v>0</v>
      </c>
      <c r="R15" s="152">
        <f t="shared" si="7"/>
        <v>0</v>
      </c>
      <c r="S15" s="152">
        <f t="shared" si="7"/>
        <v>0</v>
      </c>
      <c r="T15" s="152">
        <f t="shared" si="7"/>
        <v>0</v>
      </c>
      <c r="U15" s="152">
        <f t="shared" si="7"/>
        <v>0</v>
      </c>
      <c r="V15" s="152">
        <f t="shared" si="7"/>
        <v>0</v>
      </c>
      <c r="W15" s="152"/>
    </row>
    <row r="16" spans="1:91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115"/>
      <c r="P16" s="115"/>
      <c r="Q16" s="115"/>
      <c r="R16" s="114"/>
      <c r="S16" s="114"/>
      <c r="T16" s="114"/>
      <c r="U16" s="114"/>
      <c r="V16" s="114"/>
      <c r="W16" s="114"/>
    </row>
    <row r="17" spans="1:23" ht="15.75" x14ac:dyDescent="0.2">
      <c r="A17" s="114"/>
      <c r="B17" s="20" t="s">
        <v>70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5"/>
      <c r="Q17" s="115"/>
      <c r="R17" s="114"/>
      <c r="S17" s="114"/>
      <c r="T17" s="114"/>
      <c r="U17" s="114"/>
      <c r="V17" s="114"/>
      <c r="W17" s="114"/>
    </row>
    <row r="20" spans="1:23" x14ac:dyDescent="0.2">
      <c r="C20" s="113" t="s">
        <v>508</v>
      </c>
      <c r="D20" s="112">
        <f>D8/1.2</f>
        <v>2982.0583333333334</v>
      </c>
      <c r="E20" s="112">
        <f t="shared" ref="E20:V20" si="8">E8/1.2</f>
        <v>0</v>
      </c>
      <c r="F20" s="112">
        <f t="shared" si="8"/>
        <v>0</v>
      </c>
      <c r="G20" s="112">
        <f t="shared" si="8"/>
        <v>0</v>
      </c>
      <c r="H20" s="112">
        <f t="shared" si="8"/>
        <v>0</v>
      </c>
      <c r="I20" s="112">
        <f t="shared" si="8"/>
        <v>0</v>
      </c>
      <c r="J20" s="112">
        <f t="shared" si="8"/>
        <v>0</v>
      </c>
      <c r="K20" s="112">
        <f t="shared" si="8"/>
        <v>0</v>
      </c>
      <c r="L20" s="112">
        <f t="shared" si="8"/>
        <v>2982.0583333333334</v>
      </c>
      <c r="M20" s="112">
        <f t="shared" si="8"/>
        <v>0</v>
      </c>
      <c r="N20" s="112">
        <f t="shared" si="8"/>
        <v>0</v>
      </c>
      <c r="O20" s="112">
        <f t="shared" si="8"/>
        <v>0</v>
      </c>
      <c r="P20" s="112">
        <f t="shared" si="8"/>
        <v>0</v>
      </c>
      <c r="Q20" s="112">
        <f t="shared" si="8"/>
        <v>0</v>
      </c>
      <c r="R20" s="112">
        <f t="shared" si="8"/>
        <v>0</v>
      </c>
      <c r="S20" s="112">
        <f t="shared" si="8"/>
        <v>0</v>
      </c>
      <c r="T20" s="112">
        <f t="shared" si="8"/>
        <v>0</v>
      </c>
      <c r="U20" s="112">
        <f t="shared" si="8"/>
        <v>0</v>
      </c>
      <c r="V20" s="112">
        <f t="shared" si="8"/>
        <v>0</v>
      </c>
    </row>
    <row r="24" spans="1:23" x14ac:dyDescent="0.2">
      <c r="C24" s="110">
        <v>20</v>
      </c>
      <c r="H24" s="110" t="s">
        <v>509</v>
      </c>
    </row>
  </sheetData>
  <mergeCells count="19">
    <mergeCell ref="R1:W1"/>
    <mergeCell ref="A4:A6"/>
    <mergeCell ref="B4:B6"/>
    <mergeCell ref="C4:C6"/>
    <mergeCell ref="D4:M4"/>
    <mergeCell ref="N4:O5"/>
    <mergeCell ref="P4:Q5"/>
    <mergeCell ref="R4:R6"/>
    <mergeCell ref="S4:V4"/>
    <mergeCell ref="A8:B8"/>
    <mergeCell ref="W4:W6"/>
    <mergeCell ref="D5:E5"/>
    <mergeCell ref="F5:G5"/>
    <mergeCell ref="H5:I5"/>
    <mergeCell ref="J5:K5"/>
    <mergeCell ref="L5:M5"/>
    <mergeCell ref="S5:S6"/>
    <mergeCell ref="T5:T6"/>
    <mergeCell ref="U5:V5"/>
  </mergeCells>
  <printOptions horizontalCentered="1"/>
  <pageMargins left="0" right="0" top="1.1417322834645669" bottom="0.19685039370078741" header="0.11811023622047245" footer="0.11811023622047245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J8"/>
  <sheetViews>
    <sheetView workbookViewId="0">
      <selection activeCell="E18" sqref="E18"/>
    </sheetView>
  </sheetViews>
  <sheetFormatPr defaultRowHeight="15" x14ac:dyDescent="0.25"/>
  <cols>
    <col min="4" max="4" width="59.42578125" customWidth="1"/>
    <col min="5" max="8" width="13.5703125" customWidth="1"/>
  </cols>
  <sheetData>
    <row r="2" spans="3:10" ht="25.5" customHeight="1" x14ac:dyDescent="0.25">
      <c r="E2" s="158" t="s">
        <v>403</v>
      </c>
      <c r="F2" s="158" t="s">
        <v>405</v>
      </c>
      <c r="G2" s="158" t="s">
        <v>404</v>
      </c>
      <c r="H2" s="158" t="s">
        <v>405</v>
      </c>
    </row>
    <row r="3" spans="3:10" ht="31.5" x14ac:dyDescent="0.25">
      <c r="C3" s="154" t="s">
        <v>391</v>
      </c>
      <c r="D3" s="155" t="s">
        <v>385</v>
      </c>
      <c r="E3" s="156">
        <v>2434.66</v>
      </c>
      <c r="F3" s="156">
        <f>E3/1000</f>
        <v>2.43466</v>
      </c>
      <c r="G3" s="156">
        <f>E3/1.2</f>
        <v>2028.8833333333332</v>
      </c>
      <c r="H3" s="156">
        <f>G3/1000</f>
        <v>2.0288833333333334</v>
      </c>
      <c r="J3" s="158">
        <v>2020</v>
      </c>
    </row>
    <row r="4" spans="3:10" ht="31.5" x14ac:dyDescent="0.25">
      <c r="C4" s="154" t="s">
        <v>392</v>
      </c>
      <c r="D4" s="155" t="s">
        <v>386</v>
      </c>
      <c r="E4" s="156">
        <v>1791.62</v>
      </c>
      <c r="F4" s="156">
        <f t="shared" ref="F4:H8" si="0">E4/1000</f>
        <v>1.79162</v>
      </c>
      <c r="G4" s="156">
        <f t="shared" ref="G4:G8" si="1">E4/1.2</f>
        <v>1493.0166666666667</v>
      </c>
      <c r="H4" s="156">
        <f t="shared" si="0"/>
        <v>1.4930166666666667</v>
      </c>
      <c r="J4" s="158">
        <v>2022</v>
      </c>
    </row>
    <row r="5" spans="3:10" ht="31.5" x14ac:dyDescent="0.25">
      <c r="C5" s="154" t="s">
        <v>393</v>
      </c>
      <c r="D5" s="155" t="s">
        <v>387</v>
      </c>
      <c r="E5" s="156">
        <v>1066.72</v>
      </c>
      <c r="F5" s="156">
        <f t="shared" si="0"/>
        <v>1.0667200000000001</v>
      </c>
      <c r="G5" s="156">
        <f t="shared" si="1"/>
        <v>888.93333333333339</v>
      </c>
      <c r="H5" s="156">
        <f t="shared" si="0"/>
        <v>0.88893333333333335</v>
      </c>
      <c r="J5" s="158">
        <v>2023</v>
      </c>
    </row>
    <row r="6" spans="3:10" ht="47.25" x14ac:dyDescent="0.25">
      <c r="C6" s="154" t="s">
        <v>394</v>
      </c>
      <c r="D6" s="155" t="s">
        <v>388</v>
      </c>
      <c r="E6" s="156">
        <v>1143.81</v>
      </c>
      <c r="F6" s="156">
        <f t="shared" si="0"/>
        <v>1.14381</v>
      </c>
      <c r="G6" s="156">
        <f t="shared" si="1"/>
        <v>953.17499999999995</v>
      </c>
      <c r="H6" s="156">
        <f t="shared" si="0"/>
        <v>0.95317499999999999</v>
      </c>
      <c r="J6" s="158">
        <v>2020</v>
      </c>
    </row>
    <row r="7" spans="3:10" ht="47.25" x14ac:dyDescent="0.25">
      <c r="C7" s="154" t="s">
        <v>395</v>
      </c>
      <c r="D7" s="155" t="s">
        <v>389</v>
      </c>
      <c r="E7" s="156">
        <v>1498.5</v>
      </c>
      <c r="F7" s="156">
        <f t="shared" si="0"/>
        <v>1.4984999999999999</v>
      </c>
      <c r="G7" s="156">
        <f t="shared" si="1"/>
        <v>1248.75</v>
      </c>
      <c r="H7" s="156">
        <f t="shared" si="0"/>
        <v>1.24875</v>
      </c>
      <c r="J7" s="158">
        <v>2021</v>
      </c>
    </row>
    <row r="8" spans="3:10" ht="31.5" x14ac:dyDescent="0.25">
      <c r="C8" s="154" t="s">
        <v>396</v>
      </c>
      <c r="D8" s="155" t="s">
        <v>390</v>
      </c>
      <c r="E8" s="157">
        <v>859.76</v>
      </c>
      <c r="F8" s="156">
        <f t="shared" si="0"/>
        <v>0.85975999999999997</v>
      </c>
      <c r="G8" s="156">
        <f t="shared" si="1"/>
        <v>716.4666666666667</v>
      </c>
      <c r="H8" s="156">
        <f t="shared" si="0"/>
        <v>0.7164666666666667</v>
      </c>
      <c r="J8" s="158">
        <v>2024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3"/>
  <sheetViews>
    <sheetView view="pageBreakPreview" zoomScaleSheetLayoutView="100" workbookViewId="0">
      <selection activeCell="M14" sqref="M14"/>
    </sheetView>
  </sheetViews>
  <sheetFormatPr defaultRowHeight="15" x14ac:dyDescent="0.25"/>
  <cols>
    <col min="1" max="1" width="42.7109375" customWidth="1"/>
    <col min="2" max="2" width="50.28515625" customWidth="1"/>
  </cols>
  <sheetData>
    <row r="1" spans="1:2" s="13" customFormat="1" ht="15.75" x14ac:dyDescent="0.25">
      <c r="A1" s="18" t="s">
        <v>92</v>
      </c>
      <c r="B1"/>
    </row>
    <row r="2" spans="1:2" s="13" customFormat="1" ht="38.25" x14ac:dyDescent="0.25">
      <c r="A2" s="16" t="s">
        <v>91</v>
      </c>
      <c r="B2" s="15" t="s">
        <v>506</v>
      </c>
    </row>
    <row r="3" spans="1:2" s="13" customFormat="1" x14ac:dyDescent="0.25">
      <c r="A3" s="16" t="s">
        <v>90</v>
      </c>
      <c r="B3" s="15" t="s">
        <v>89</v>
      </c>
    </row>
    <row r="4" spans="1:2" s="13" customFormat="1" x14ac:dyDescent="0.25">
      <c r="A4" s="16" t="s">
        <v>88</v>
      </c>
      <c r="B4" s="15" t="s">
        <v>410</v>
      </c>
    </row>
    <row r="5" spans="1:2" s="13" customFormat="1" ht="25.5" x14ac:dyDescent="0.25">
      <c r="A5" s="16" t="s">
        <v>87</v>
      </c>
      <c r="B5" s="15" t="s">
        <v>86</v>
      </c>
    </row>
    <row r="6" spans="1:2" s="13" customFormat="1" ht="15" customHeight="1" x14ac:dyDescent="0.25">
      <c r="A6" s="582" t="s">
        <v>85</v>
      </c>
      <c r="B6" s="15" t="s">
        <v>84</v>
      </c>
    </row>
    <row r="7" spans="1:2" s="13" customFormat="1" x14ac:dyDescent="0.25">
      <c r="A7" s="582"/>
      <c r="B7" s="15" t="s">
        <v>83</v>
      </c>
    </row>
    <row r="8" spans="1:2" s="13" customFormat="1" ht="34.5" customHeight="1" x14ac:dyDescent="0.25">
      <c r="A8" s="582" t="s">
        <v>82</v>
      </c>
      <c r="B8" s="15" t="s">
        <v>411</v>
      </c>
    </row>
    <row r="9" spans="1:2" s="13" customFormat="1" ht="19.5" customHeight="1" x14ac:dyDescent="0.25">
      <c r="A9" s="582"/>
      <c r="B9" s="15" t="s">
        <v>415</v>
      </c>
    </row>
    <row r="10" spans="1:2" s="13" customFormat="1" ht="19.5" customHeight="1" x14ac:dyDescent="0.25">
      <c r="A10" s="582"/>
      <c r="B10" s="15" t="s">
        <v>412</v>
      </c>
    </row>
    <row r="11" spans="1:2" s="13" customFormat="1" ht="25.5" x14ac:dyDescent="0.25">
      <c r="A11" s="16" t="s">
        <v>81</v>
      </c>
      <c r="B11" s="15" t="s">
        <v>414</v>
      </c>
    </row>
    <row r="12" spans="1:2" s="13" customFormat="1" ht="25.5" x14ac:dyDescent="0.25">
      <c r="A12" s="16" t="s">
        <v>80</v>
      </c>
      <c r="B12" s="15" t="s">
        <v>413</v>
      </c>
    </row>
    <row r="13" spans="1:2" s="13" customFormat="1" ht="63.75" x14ac:dyDescent="0.25">
      <c r="A13" s="16" t="s">
        <v>79</v>
      </c>
      <c r="B13" s="15" t="s">
        <v>401</v>
      </c>
    </row>
    <row r="14" spans="1:2" s="13" customFormat="1" ht="25.5" x14ac:dyDescent="0.25">
      <c r="A14" s="16" t="s">
        <v>78</v>
      </c>
      <c r="B14" s="17"/>
    </row>
    <row r="15" spans="1:2" s="13" customFormat="1" ht="38.25" x14ac:dyDescent="0.25">
      <c r="A15" s="16" t="s">
        <v>77</v>
      </c>
      <c r="B15" s="17"/>
    </row>
    <row r="16" spans="1:2" s="13" customFormat="1" ht="25.5" x14ac:dyDescent="0.25">
      <c r="A16" s="16" t="s">
        <v>76</v>
      </c>
      <c r="B16" s="17"/>
    </row>
    <row r="17" spans="1:2" s="13" customFormat="1" ht="25.5" x14ac:dyDescent="0.25">
      <c r="A17" s="16" t="s">
        <v>75</v>
      </c>
      <c r="B17" s="17"/>
    </row>
    <row r="18" spans="1:2" s="13" customFormat="1" x14ac:dyDescent="0.25">
      <c r="A18" s="16" t="s">
        <v>74</v>
      </c>
      <c r="B18" s="17"/>
    </row>
    <row r="19" spans="1:2" s="13" customFormat="1" ht="25.5" x14ac:dyDescent="0.25">
      <c r="A19" s="16" t="s">
        <v>73</v>
      </c>
      <c r="B19" s="17"/>
    </row>
    <row r="20" spans="1:2" s="13" customFormat="1" ht="25.5" x14ac:dyDescent="0.25">
      <c r="A20" s="16" t="s">
        <v>72</v>
      </c>
      <c r="B20" s="15" t="s">
        <v>71</v>
      </c>
    </row>
    <row r="21" spans="1:2" s="13" customFormat="1" x14ac:dyDescent="0.25">
      <c r="A21"/>
      <c r="B21"/>
    </row>
    <row r="22" spans="1:2" s="13" customFormat="1" x14ac:dyDescent="0.25">
      <c r="A22"/>
      <c r="B22"/>
    </row>
    <row r="23" spans="1:2" s="13" customFormat="1" x14ac:dyDescent="0.25">
      <c r="A23" s="14" t="s">
        <v>70</v>
      </c>
      <c r="B23"/>
    </row>
  </sheetData>
  <mergeCells count="2">
    <mergeCell ref="A6:A7"/>
    <mergeCell ref="A8:A10"/>
  </mergeCells>
  <hyperlinks>
    <hyperlink ref="B7" r:id="rId1"/>
  </hyperlinks>
  <pageMargins left="0.98425196850393704" right="0.19685039370078741" top="0.98425196850393704" bottom="0.39370078740157483" header="0.51181102362204722" footer="0.51181102362204722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6.1.Отчет об исполнении ИП</vt:lpstr>
      <vt:lpstr>6.2.Отчет о достиж план.показат</vt:lpstr>
      <vt:lpstr>ТитулОтч(поПр202-э)</vt:lpstr>
      <vt:lpstr>Табл.1(поПр202-э)</vt:lpstr>
      <vt:lpstr>Табл.2(поПр202-э)</vt:lpstr>
      <vt:lpstr>Приложение 1</vt:lpstr>
      <vt:lpstr>Приложение 2</vt:lpstr>
      <vt:lpstr>ИСТ ДАНН</vt:lpstr>
      <vt:lpstr>1-ИП ТС</vt:lpstr>
      <vt:lpstr>2ИП-ТС_z</vt:lpstr>
      <vt:lpstr>3 ИП-ТС_z</vt:lpstr>
      <vt:lpstr>4ИП-ТС_z</vt:lpstr>
      <vt:lpstr>5ИП-ТС_z</vt:lpstr>
      <vt:lpstr>Пояснительная записка</vt:lpstr>
      <vt:lpstr>2-ИП ТС</vt:lpstr>
      <vt:lpstr>3-ИП ТС</vt:lpstr>
      <vt:lpstr>4-ИП ТС</vt:lpstr>
      <vt:lpstr>5-ИП ТС</vt:lpstr>
      <vt:lpstr>'2-ИП ТС'!Заголовки_для_печати</vt:lpstr>
      <vt:lpstr>'Табл.1(поПр202-э)'!Заголовки_для_печати</vt:lpstr>
      <vt:lpstr>'Табл.2(поПр202-э)'!Заголовки_для_печати</vt:lpstr>
      <vt:lpstr>'Приложение 1'!н</vt:lpstr>
      <vt:lpstr>н</vt:lpstr>
      <vt:lpstr>'Приложение 1'!ндс</vt:lpstr>
      <vt:lpstr>'2-ИП ТС'!Область_печати</vt:lpstr>
      <vt:lpstr>'2ИП-ТС_z'!Область_печати</vt:lpstr>
      <vt:lpstr>'3 ИП-ТС_z'!Область_печати</vt:lpstr>
      <vt:lpstr>'4ИП-ТС_z'!Область_печати</vt:lpstr>
      <vt:lpstr>'5ИП-ТС_z'!Область_печати</vt:lpstr>
      <vt:lpstr>'6.1.Отчет об исполнении ИП'!Область_печати</vt:lpstr>
      <vt:lpstr>'6.2.Отчет о достиж план.показат'!Область_печати</vt:lpstr>
      <vt:lpstr>'Приложение 1'!Область_печати</vt:lpstr>
      <vt:lpstr>'Приложение 2'!Область_печати</vt:lpstr>
      <vt:lpstr>'Табл.1(поПр202-э)'!Область_печати</vt:lpstr>
      <vt:lpstr>'ТитулОтч(поПр202-э)'!Область_печати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Сосенков Александр Вячеславович</dc:creator>
  <cp:lastModifiedBy>Харитонов Владимир Валентинович</cp:lastModifiedBy>
  <cp:lastPrinted>2020-10-20T11:23:51Z</cp:lastPrinted>
  <dcterms:created xsi:type="dcterms:W3CDTF">2018-02-14T13:24:13Z</dcterms:created>
  <dcterms:modified xsi:type="dcterms:W3CDTF">2021-11-24T06:42:22Z</dcterms:modified>
</cp:coreProperties>
</file>